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 firstSheet="3" activeTab="4"/>
  </bookViews>
  <sheets>
    <sheet name="Перечень дорог входящих в ОНП" sheetId="1" r:id="rId1"/>
    <sheet name="Не берем- Техническое состояние" sheetId="2" r:id="rId2"/>
    <sheet name="Дорожный фонд на 2026- 2028 год" sheetId="3" r:id="rId3"/>
    <sheet name="Техническое состояние дорог" sheetId="4" r:id="rId4"/>
    <sheet name="Акты ввода в эксплуатацию" sheetId="5" r:id="rId5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4" i="5"/>
  <c r="A30"/>
  <c r="O29"/>
  <c r="O28"/>
  <c r="O27"/>
  <c r="A22"/>
  <c r="A23" s="1"/>
  <c r="A24" s="1"/>
  <c r="A25" s="1"/>
  <c r="A21"/>
  <c r="O20"/>
  <c r="O19"/>
  <c r="O18"/>
  <c r="O14"/>
  <c r="O10"/>
  <c r="H10"/>
  <c r="O9"/>
  <c r="A8"/>
  <c r="A9" s="1"/>
  <c r="A10" s="1"/>
  <c r="A11" s="1"/>
  <c r="A12" s="1"/>
  <c r="A13" s="1"/>
  <c r="A7"/>
  <c r="S26" i="4"/>
  <c r="K26"/>
  <c r="J26"/>
  <c r="I26"/>
  <c r="K25"/>
  <c r="J25"/>
  <c r="I25"/>
  <c r="S24"/>
  <c r="K24"/>
  <c r="J24"/>
  <c r="I24"/>
  <c r="S23"/>
  <c r="M23"/>
  <c r="K23"/>
  <c r="J23"/>
  <c r="I23"/>
  <c r="S22"/>
  <c r="K22"/>
  <c r="J22"/>
  <c r="I22"/>
  <c r="S21"/>
  <c r="K21"/>
  <c r="J21"/>
  <c r="I21"/>
  <c r="S20"/>
  <c r="K20"/>
  <c r="J20"/>
  <c r="I20"/>
  <c r="S19"/>
  <c r="K19"/>
  <c r="J19"/>
  <c r="I19"/>
  <c r="S18"/>
  <c r="K18"/>
  <c r="J18"/>
  <c r="I18"/>
  <c r="S17"/>
  <c r="K17"/>
  <c r="J17"/>
  <c r="I17"/>
  <c r="S16"/>
  <c r="K16"/>
  <c r="J16"/>
  <c r="I16"/>
  <c r="S15"/>
  <c r="K15"/>
  <c r="J15"/>
  <c r="I15"/>
  <c r="J14"/>
  <c r="I14"/>
  <c r="H14"/>
  <c r="S14" s="1"/>
  <c r="S13"/>
  <c r="K13"/>
  <c r="J13"/>
  <c r="J6" s="1"/>
  <c r="I13"/>
  <c r="S12"/>
  <c r="K12"/>
  <c r="J12"/>
  <c r="I12"/>
  <c r="S11"/>
  <c r="K11"/>
  <c r="J11"/>
  <c r="I11"/>
  <c r="J10"/>
  <c r="I10"/>
  <c r="H10"/>
  <c r="K10" s="1"/>
  <c r="S9"/>
  <c r="K9"/>
  <c r="J9"/>
  <c r="I9"/>
  <c r="S8"/>
  <c r="K8"/>
  <c r="J8"/>
  <c r="I8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S7"/>
  <c r="K7"/>
  <c r="J7"/>
  <c r="I7"/>
  <c r="A7"/>
  <c r="R6"/>
  <c r="P6"/>
  <c r="O6"/>
  <c r="N6"/>
  <c r="M6"/>
  <c r="L6"/>
  <c r="I6"/>
  <c r="G93" i="3"/>
  <c r="G91"/>
  <c r="G89"/>
  <c r="G87"/>
  <c r="G73"/>
  <c r="G71"/>
  <c r="B71"/>
  <c r="G59"/>
  <c r="G55"/>
  <c r="E55"/>
  <c r="E71" s="1"/>
  <c r="C55"/>
  <c r="C53" s="1"/>
  <c r="B55"/>
  <c r="G41"/>
  <c r="G39"/>
  <c r="E39"/>
  <c r="E41" s="1"/>
  <c r="E59" s="1"/>
  <c r="D59" s="1"/>
  <c r="D53" s="1"/>
  <c r="G35"/>
  <c r="C35" s="1"/>
  <c r="G33"/>
  <c r="C33" s="1"/>
  <c r="C31" s="1"/>
  <c r="G19"/>
  <c r="D19" s="1"/>
  <c r="E19"/>
  <c r="G17"/>
  <c r="D17"/>
  <c r="G13"/>
  <c r="C13"/>
  <c r="G12"/>
  <c r="C11"/>
  <c r="C9" s="1"/>
  <c r="C6"/>
  <c r="U61" i="2"/>
  <c r="U60"/>
  <c r="U59"/>
  <c r="U58"/>
  <c r="U57"/>
  <c r="U56"/>
  <c r="U55"/>
  <c r="U54"/>
  <c r="H54"/>
  <c r="L53"/>
  <c r="K53"/>
  <c r="I53"/>
  <c r="H53"/>
  <c r="U53" s="1"/>
  <c r="L52"/>
  <c r="K52"/>
  <c r="H52"/>
  <c r="M52" s="1"/>
  <c r="U51"/>
  <c r="O51"/>
  <c r="L51"/>
  <c r="H51"/>
  <c r="U50"/>
  <c r="L50"/>
  <c r="H50"/>
  <c r="U49"/>
  <c r="M49"/>
  <c r="H49"/>
  <c r="L48"/>
  <c r="H48"/>
  <c r="M48" s="1"/>
  <c r="U47"/>
  <c r="H47"/>
  <c r="M46"/>
  <c r="L46"/>
  <c r="K46"/>
  <c r="H46"/>
  <c r="U46" s="1"/>
  <c r="U45"/>
  <c r="M45"/>
  <c r="H45"/>
  <c r="U44"/>
  <c r="L44"/>
  <c r="H44"/>
  <c r="H43"/>
  <c r="U43" s="1"/>
  <c r="L42"/>
  <c r="K42"/>
  <c r="H42"/>
  <c r="M42" s="1"/>
  <c r="L41"/>
  <c r="K41"/>
  <c r="H41"/>
  <c r="M41" s="1"/>
  <c r="U40"/>
  <c r="H40"/>
  <c r="M39"/>
  <c r="L39"/>
  <c r="K39"/>
  <c r="H39"/>
  <c r="U39" s="1"/>
  <c r="H38"/>
  <c r="U38" s="1"/>
  <c r="L37"/>
  <c r="K37"/>
  <c r="H37"/>
  <c r="M37" s="1"/>
  <c r="L36"/>
  <c r="K36"/>
  <c r="H36"/>
  <c r="M36" s="1"/>
  <c r="U35"/>
  <c r="M35"/>
  <c r="L35"/>
  <c r="H35"/>
  <c r="L34"/>
  <c r="K34"/>
  <c r="I34"/>
  <c r="H34"/>
  <c r="U34" s="1"/>
  <c r="U33"/>
  <c r="H33"/>
  <c r="L32"/>
  <c r="H32"/>
  <c r="M32" s="1"/>
  <c r="L31"/>
  <c r="K31"/>
  <c r="H31"/>
  <c r="M31" s="1"/>
  <c r="U30"/>
  <c r="H30"/>
  <c r="L29"/>
  <c r="K29"/>
  <c r="H29"/>
  <c r="U29" s="1"/>
  <c r="U28"/>
  <c r="L28"/>
  <c r="H28"/>
  <c r="L27"/>
  <c r="H27"/>
  <c r="M26"/>
  <c r="L26"/>
  <c r="K26"/>
  <c r="H26"/>
  <c r="U26" s="1"/>
  <c r="H25"/>
  <c r="U25" s="1"/>
  <c r="U24"/>
  <c r="K24"/>
  <c r="H24"/>
  <c r="U23"/>
  <c r="L23"/>
  <c r="K23"/>
  <c r="H23"/>
  <c r="L22"/>
  <c r="H22"/>
  <c r="U22" s="1"/>
  <c r="M21"/>
  <c r="H21"/>
  <c r="U21" s="1"/>
  <c r="L20"/>
  <c r="K20"/>
  <c r="I20"/>
  <c r="H20"/>
  <c r="M20" s="1"/>
  <c r="U19"/>
  <c r="L19"/>
  <c r="K19"/>
  <c r="H19"/>
  <c r="M18"/>
  <c r="L18"/>
  <c r="K18"/>
  <c r="H18"/>
  <c r="U18" s="1"/>
  <c r="U17"/>
  <c r="L17"/>
  <c r="H17"/>
  <c r="M16"/>
  <c r="L16"/>
  <c r="K16"/>
  <c r="H16"/>
  <c r="U16" s="1"/>
  <c r="H15"/>
  <c r="U15" s="1"/>
  <c r="U14"/>
  <c r="H14"/>
  <c r="M13"/>
  <c r="L13"/>
  <c r="K13"/>
  <c r="H13"/>
  <c r="U13" s="1"/>
  <c r="H12"/>
  <c r="U12" s="1"/>
  <c r="U11"/>
  <c r="T11"/>
  <c r="M11"/>
  <c r="L11"/>
  <c r="K11"/>
  <c r="H11"/>
  <c r="L10"/>
  <c r="K10"/>
  <c r="H10"/>
  <c r="U10" s="1"/>
  <c r="U9"/>
  <c r="L9"/>
  <c r="K9"/>
  <c r="H9"/>
  <c r="M9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T8"/>
  <c r="S8"/>
  <c r="R8"/>
  <c r="Q8"/>
  <c r="P8"/>
  <c r="M8" s="1"/>
  <c r="O8"/>
  <c r="N8"/>
  <c r="K8" s="1"/>
  <c r="L8"/>
  <c r="J8"/>
  <c r="I8"/>
  <c r="H8"/>
  <c r="A19" i="1"/>
  <c r="H15"/>
  <c r="H11"/>
  <c r="H7"/>
  <c r="E73" i="3" l="1"/>
  <c r="C73" s="1"/>
  <c r="C71"/>
  <c r="C69" s="1"/>
  <c r="E87"/>
  <c r="D9"/>
  <c r="D6" s="1"/>
  <c r="D41"/>
  <c r="S6" i="4"/>
  <c r="T6" s="1"/>
  <c r="M34" i="2"/>
  <c r="U36"/>
  <c r="U41"/>
  <c r="M53"/>
  <c r="U20"/>
  <c r="U8" s="1"/>
  <c r="V8" s="1"/>
  <c r="U32"/>
  <c r="U48"/>
  <c r="D39" i="3"/>
  <c r="D31" s="1"/>
  <c r="H6" i="4"/>
  <c r="S10"/>
  <c r="K14"/>
  <c r="K6" s="1"/>
  <c r="U31" i="2"/>
  <c r="U37"/>
  <c r="U42"/>
  <c r="U52"/>
  <c r="E89" i="3" l="1"/>
  <c r="C87"/>
  <c r="E91" l="1"/>
  <c r="C89"/>
  <c r="E93" l="1"/>
  <c r="C93" s="1"/>
  <c r="C85" s="1"/>
  <c r="C91"/>
</calcChain>
</file>

<file path=xl/sharedStrings.xml><?xml version="1.0" encoding="utf-8"?>
<sst xmlns="http://schemas.openxmlformats.org/spreadsheetml/2006/main" count="841" uniqueCount="359">
  <si>
    <t>ПЕРЕЧЕНЬ</t>
  </si>
  <si>
    <t xml:space="preserve">                                           участков автомобильных дорог, включенных в состав улично- дорожной сети опорного населенного пункта  город Калининск Саратовской области. </t>
  </si>
  <si>
    <t>№ п/п</t>
  </si>
  <si>
    <t>Идентификационный     номер</t>
  </si>
  <si>
    <t>Наименование автомобильной дороги</t>
  </si>
  <si>
    <t>Учетный номер (код)  автомо бильной дороги в фГИС  СКДФ</t>
  </si>
  <si>
    <t>Значение автомо бильной дороги (федеральное, региональное или межмуниципальное, местное</t>
  </si>
  <si>
    <t xml:space="preserve">Участок дороги в границах опорного населенного пункта </t>
  </si>
  <si>
    <t>Категория участка</t>
  </si>
  <si>
    <t>Число полос движения участка</t>
  </si>
  <si>
    <t>Ширина   проезжей части участка,     м</t>
  </si>
  <si>
    <t>Тип дорожной одежды участка (капитальный, облегченный, переходный, низший)</t>
  </si>
  <si>
    <t>координаты начала (адрес, пикет, км)</t>
  </si>
  <si>
    <t>координаты конца (адрес, пикет, км)</t>
  </si>
  <si>
    <t>общая протяженность, км</t>
  </si>
  <si>
    <t>2.1</t>
  </si>
  <si>
    <t>8.1</t>
  </si>
  <si>
    <t>ВСЕГО по ОНП г. КАЛИНИНСК:</t>
  </si>
  <si>
    <t>63-221-501-ОП-МГ-003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</si>
  <si>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Богдана Хмельницкого</t>
    </r>
  </si>
  <si>
    <t>местное</t>
  </si>
  <si>
    <t>Км 0+242</t>
  </si>
  <si>
    <t>Км 0+970</t>
  </si>
  <si>
    <t>IV</t>
  </si>
  <si>
    <t>облегченный</t>
  </si>
  <si>
    <t>63-221-501-ОП-  МГ-006</t>
  </si>
  <si>
    <t>Улица 30 Лет ВЛКСМ</t>
  </si>
  <si>
    <t>Км 0+316</t>
  </si>
  <si>
    <t>Км 1+020</t>
  </si>
  <si>
    <t xml:space="preserve"> V</t>
  </si>
  <si>
    <t>63-221-501-ОП-МГ-008</t>
  </si>
  <si>
    <t>Улица Вокзальная</t>
  </si>
  <si>
    <t>Км 0+770</t>
  </si>
  <si>
    <t>Км 1+070</t>
  </si>
  <si>
    <t xml:space="preserve"> IV</t>
  </si>
  <si>
    <t>63-221-501-ОП-МГ-012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</si>
  <si>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Дорожная</t>
    </r>
  </si>
  <si>
    <t xml:space="preserve">Км 0+000- </t>
  </si>
  <si>
    <t>Км  1+804</t>
  </si>
  <si>
    <t xml:space="preserve">  IV</t>
  </si>
  <si>
    <t>капитальный</t>
  </si>
  <si>
    <t>63-221-501-ОП-МГ-017</t>
  </si>
  <si>
    <t>Улица Заводская</t>
  </si>
  <si>
    <t>Км 0+000,   км 2+259</t>
  </si>
  <si>
    <t>Км 1+642,  км 3+014</t>
  </si>
  <si>
    <t>V</t>
  </si>
  <si>
    <t>63-221-501-ОП-МГ-019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</si>
  <si>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Калинина</t>
    </r>
  </si>
  <si>
    <t>Км 0+000</t>
  </si>
  <si>
    <t>Км 1+660</t>
  </si>
  <si>
    <t>63-221-501-ОП-МГ-021</t>
  </si>
  <si>
    <t>Улица Кирова</t>
  </si>
  <si>
    <t>Км 0+481</t>
  </si>
  <si>
    <t>Км  1+770</t>
  </si>
  <si>
    <t>63-221-501-ОП-МГ-023</t>
  </si>
  <si>
    <t>Улица Коллективная</t>
  </si>
  <si>
    <t>Км 1+028</t>
  </si>
  <si>
    <r>
      <rPr>
        <sz val="10.5"/>
        <color rgb="FF000000"/>
        <rFont val="Times New Roman"/>
        <family val="1"/>
        <charset val="1"/>
      </rPr>
      <t xml:space="preserve">Км 0+000- км 0+565: IV.         Км 0+565- км </t>
    </r>
    <r>
      <rPr>
        <sz val="10.5"/>
        <color rgb="FF000000"/>
        <rFont val="Times New Roman"/>
        <family val="1"/>
        <charset val="204"/>
      </rPr>
      <t>1+028</t>
    </r>
    <r>
      <rPr>
        <sz val="10.5"/>
        <color rgb="FF000000"/>
        <rFont val="Times New Roman"/>
        <family val="1"/>
        <charset val="1"/>
      </rPr>
      <t xml:space="preserve">: V.         </t>
    </r>
  </si>
  <si>
    <t>Км 0+000- км 0+565: 2. Км 0+565- км 1+028: 1</t>
  </si>
  <si>
    <t xml:space="preserve">Км 0+000- км 0+565: 6.  Км 0+565- км 1+028: 4.        </t>
  </si>
  <si>
    <t>63-221-501-ОП-МГ-027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</si>
  <si>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Коммунистическая</t>
    </r>
  </si>
  <si>
    <t>Км  0+220</t>
  </si>
  <si>
    <t>63-221-501-ОП-МГ-036</t>
  </si>
  <si>
    <t>Улица Ленина</t>
  </si>
  <si>
    <t>Км 0+500</t>
  </si>
  <si>
    <t>Км 2+804</t>
  </si>
  <si>
    <t>63-221-501-ОП-МГ-043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</si>
  <si>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1-й Микрорайон</t>
    </r>
  </si>
  <si>
    <t>Км 0+284</t>
  </si>
  <si>
    <t>63-221-501-ОП-МГ-044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</si>
  <si>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Мира</t>
    </r>
  </si>
  <si>
    <t>Км 0+320</t>
  </si>
  <si>
    <t>63-221-501-ОП-МГ-051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</si>
  <si>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Октябрьская</t>
    </r>
  </si>
  <si>
    <t>Км 0+982</t>
  </si>
  <si>
    <t>63-221-501-ОП-МГ-055</t>
  </si>
  <si>
    <t>Улица 50 Лет Октября</t>
  </si>
  <si>
    <t>Км 0+302</t>
  </si>
  <si>
    <t>Км 1+580</t>
  </si>
  <si>
    <t>63-221-501-ОП-МГ-057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</si>
  <si>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Первомайская</t>
    </r>
  </si>
  <si>
    <t>Км 0+780</t>
  </si>
  <si>
    <t>63-221-501-ОП-МГ-060</t>
  </si>
  <si>
    <r>
      <rPr>
        <sz val="11"/>
        <color rgb="FF000000"/>
        <rFont val="Times New Roman"/>
        <family val="1"/>
        <charset val="204"/>
      </rPr>
      <t xml:space="preserve">Переулок </t>
    </r>
    <r>
      <rPr>
        <sz val="10.5"/>
        <color rgb="FF000000"/>
        <rFont val="Times New Roman"/>
        <family val="1"/>
        <charset val="1"/>
      </rPr>
      <t>Поликлинический</t>
    </r>
  </si>
  <si>
    <t xml:space="preserve">744443
</t>
  </si>
  <si>
    <t>Км 0+784</t>
  </si>
  <si>
    <t>63-221-501-ОП-МГ-062</t>
  </si>
  <si>
    <t>Пролетарская</t>
  </si>
  <si>
    <t>Км 0+262</t>
  </si>
  <si>
    <t>Км 1+030</t>
  </si>
  <si>
    <t>63-221-501-ОП-МГ-067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</si>
  <si>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Рабочая</t>
    </r>
  </si>
  <si>
    <t>Км      0-000</t>
  </si>
  <si>
    <t>Км  0+360</t>
  </si>
  <si>
    <t>63-221-501-ОП-МГ-074</t>
  </si>
  <si>
    <t>Улица Советская</t>
  </si>
  <si>
    <t>Км  2+804</t>
  </si>
  <si>
    <t xml:space="preserve">км 0+000- км 1+270: 11,5;      км 1+270- км 2+474: 7,0; км2+474- км 2+804: 6,0; км </t>
  </si>
  <si>
    <t>63-221-501-ОП-МГ-089</t>
  </si>
  <si>
    <t>Улица Чиркина</t>
  </si>
  <si>
    <t>км 1+203</t>
  </si>
  <si>
    <t xml:space="preserve">Отчет </t>
  </si>
  <si>
    <t xml:space="preserve">                                 О техническом состоянии участков улично- дорожной сети  опорного населенного пункта  город Калининск Саратовской области. </t>
  </si>
  <si>
    <t>Идентификационный     номер автомобиль ной дороги</t>
  </si>
  <si>
    <t>Значе ние автомо бильной дороги (федеральное, региональное или межмуниципальное, местное</t>
  </si>
  <si>
    <t>Участок дороги в границах опорного населенного пункта (на дату проведения инвентаризации)</t>
  </si>
  <si>
    <t>Доля протяженности, находящейся в нормативном состоянии в 2019 г (%)</t>
  </si>
  <si>
    <t>Доля протяженности, находящейся в нормативном состоянии в 2024 г (%)</t>
  </si>
  <si>
    <t>Доля протяженности, находя щейся в нормативном состоянии на дату инвентаризации (%)</t>
  </si>
  <si>
    <t>Протяженность в норматином состоянии в 2019 г  (км)</t>
  </si>
  <si>
    <t>Протяженность в норматином состоянии в 2024 г  (км)</t>
  </si>
  <si>
    <t xml:space="preserve">Протяженность в нормативном состоянии на дату инвента ризации (км) </t>
  </si>
  <si>
    <t>Общая протяженность в 2019 г    (км)</t>
  </si>
  <si>
    <t>Общая протяженность в 2024 г    (км)</t>
  </si>
  <si>
    <t>Итого</t>
  </si>
  <si>
    <t>координаты начала (адрес, км)</t>
  </si>
  <si>
    <t>координаты конца (адрес, км)</t>
  </si>
  <si>
    <t>в том числе тип покры тия, км: асфаль тобетон-ное</t>
  </si>
  <si>
    <r>
      <rPr>
        <sz val="10.5"/>
        <color rgb="FF000000"/>
        <rFont val="Times New Roman"/>
        <family val="1"/>
        <charset val="204"/>
      </rPr>
      <t>в том числе тип покры тия, км: ц</t>
    </r>
    <r>
      <rPr>
        <sz val="10.5"/>
        <color rgb="FF000000"/>
        <rFont val="Times New Roman"/>
        <family val="1"/>
        <charset val="1"/>
      </rPr>
      <t>емент но-бетон ное</t>
    </r>
  </si>
  <si>
    <t>количество объектов (дорог)</t>
  </si>
  <si>
    <t>Состояние  нормативное,       км</t>
  </si>
  <si>
    <t>Состояние не нормативное,      км</t>
  </si>
  <si>
    <t>%   км дорог не соответствующим нормативным требованиям</t>
  </si>
  <si>
    <t>%</t>
  </si>
  <si>
    <t>63-221-501-ОП-МР-003</t>
  </si>
  <si>
    <t>63-221-501-ОП-    МГ-006</t>
  </si>
  <si>
    <t>Км 1+200</t>
  </si>
  <si>
    <t xml:space="preserve">63-221-501-ОП-МГ-009  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</si>
  <si>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Гагарина</t>
    </r>
  </si>
  <si>
    <t>Км 1+077</t>
  </si>
  <si>
    <t>Км 2+154</t>
  </si>
  <si>
    <t>63-221-501-ОП-МГ-013</t>
  </si>
  <si>
    <r>
      <rPr>
        <sz val="10.5"/>
        <color rgb="FF000000"/>
        <rFont val="Times New Roman"/>
        <family val="1"/>
        <charset val="204"/>
      </rPr>
      <t xml:space="preserve">Заезд </t>
    </r>
    <r>
      <rPr>
        <sz val="10.5"/>
        <color rgb="FF000000"/>
        <rFont val="Times New Roman"/>
        <family val="1"/>
        <charset val="1"/>
      </rPr>
      <t>Дорожный</t>
    </r>
  </si>
  <si>
    <t>Км 0+350</t>
  </si>
  <si>
    <t>63-221-501-ОП-МР-014</t>
  </si>
  <si>
    <r>
      <rPr>
        <sz val="10.5"/>
        <color rgb="FF000000"/>
        <rFont val="Times New Roman"/>
        <family val="1"/>
        <charset val="204"/>
      </rPr>
      <t xml:space="preserve">Проезд </t>
    </r>
    <r>
      <rPr>
        <sz val="10.5"/>
        <color rgb="FF000000"/>
        <rFont val="Times New Roman"/>
        <family val="1"/>
        <charset val="1"/>
      </rPr>
      <t>Дорожный</t>
    </r>
  </si>
  <si>
    <t>Км 0+210</t>
  </si>
  <si>
    <t>Км 3+014</t>
  </si>
  <si>
    <t>63-221-501-ОП-МГ-018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</si>
  <si>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Заречная</t>
    </r>
  </si>
  <si>
    <t>Км 0+810</t>
  </si>
  <si>
    <t>Км 2+371</t>
  </si>
  <si>
    <t>Км 1+770</t>
  </si>
  <si>
    <t>Км 1+086</t>
  </si>
  <si>
    <t>63-221-501-ОП-МГ-024</t>
  </si>
  <si>
    <t>Проезд 1-й Коллективный</t>
  </si>
  <si>
    <t>Км 0+345</t>
  </si>
  <si>
    <t>63-221-501-ОП-МГ-026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</si>
  <si>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Коммунальная</t>
    </r>
  </si>
  <si>
    <t>Км 0+315</t>
  </si>
  <si>
    <t>Км 0+392</t>
  </si>
  <si>
    <t>63-000-000- ОП РЗ 63 К-00734</t>
  </si>
  <si>
    <t>переулок Коммунистический</t>
  </si>
  <si>
    <t>региональное</t>
  </si>
  <si>
    <t>63-221-501-ОП-МР-035</t>
  </si>
  <si>
    <r>
      <rPr>
        <sz val="11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Курортная</t>
    </r>
  </si>
  <si>
    <t>Км 0+322</t>
  </si>
  <si>
    <t>Км 5+455</t>
  </si>
  <si>
    <t>63-221-501-ОП-МГ-037</t>
  </si>
  <si>
    <r>
      <rPr>
        <sz val="10.5"/>
        <color rgb="FF000000"/>
        <rFont val="Times New Roman"/>
        <family val="1"/>
        <charset val="204"/>
      </rPr>
      <t xml:space="preserve">Переулок </t>
    </r>
    <r>
      <rPr>
        <sz val="10.5"/>
        <color rgb="FF000000"/>
        <rFont val="Times New Roman"/>
        <family val="1"/>
        <charset val="1"/>
      </rPr>
      <t>Ленинский</t>
    </r>
  </si>
  <si>
    <t>Км 1+126</t>
  </si>
  <si>
    <t>63-221-501-ОП-МГ-039</t>
  </si>
  <si>
    <t>улица  Максима Горького</t>
  </si>
  <si>
    <t>Км 0+855</t>
  </si>
  <si>
    <t>63-221-501-ОП-МГ-041</t>
  </si>
  <si>
    <r>
      <rPr>
        <sz val="10.5"/>
        <color rgb="FF000000"/>
        <rFont val="Times New Roman"/>
        <family val="1"/>
        <charset val="204"/>
      </rPr>
      <t xml:space="preserve">Переулок </t>
    </r>
    <r>
      <rPr>
        <sz val="10.5"/>
        <color rgb="FF000000"/>
        <rFont val="Times New Roman"/>
        <family val="1"/>
        <charset val="1"/>
      </rPr>
      <t>Мельничный</t>
    </r>
  </si>
  <si>
    <t>Км 0+376</t>
  </si>
  <si>
    <t>63-221-501-ОП-МР-043</t>
  </si>
  <si>
    <t>Км 0+452</t>
  </si>
  <si>
    <t>Км 0+711</t>
  </si>
  <si>
    <t>63-221-501-ОП-МГ-046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</si>
  <si>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Мичурина</t>
    </r>
  </si>
  <si>
    <t>Км 0+791</t>
  </si>
  <si>
    <t>63-221-501-ОП-МГ-048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</si>
  <si>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Нагорная</t>
    </r>
  </si>
  <si>
    <t>Км 1+273</t>
  </si>
  <si>
    <t>63-221-501-ОП-МГ-049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</si>
  <si>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Некрасова</t>
    </r>
  </si>
  <si>
    <t>Км 0+967</t>
  </si>
  <si>
    <t>63-221-501-ОП-МГ-050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</si>
  <si>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Новая</t>
    </r>
  </si>
  <si>
    <t>Км 0+865</t>
  </si>
  <si>
    <t>63-221-501-ОП-МР-056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</si>
  <si>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70 Лет Октября</t>
    </r>
  </si>
  <si>
    <t>Км 0+131</t>
  </si>
  <si>
    <t>Км 1+379</t>
  </si>
  <si>
    <t>63-221-501-ОП-МР-058</t>
  </si>
  <si>
    <t>Улица Перспективная</t>
  </si>
  <si>
    <t>Км 0+527</t>
  </si>
  <si>
    <t>63-221-501-ОП-МГ-063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</si>
  <si>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Промысловая</t>
    </r>
  </si>
  <si>
    <t>Км 0+475</t>
  </si>
  <si>
    <t>63-221-501-ОП-МГ-064</t>
  </si>
  <si>
    <t>Улица Пугачева</t>
  </si>
  <si>
    <t>Км 0+999</t>
  </si>
  <si>
    <t>63-221-501-ОП-МР-067</t>
  </si>
  <si>
    <t>Км 0+599</t>
  </si>
  <si>
    <t>Км 3+086</t>
  </si>
  <si>
    <t>63-221-501-ОП-МГ-076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</si>
  <si>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Степана Разина</t>
    </r>
  </si>
  <si>
    <t>Км 1+232</t>
  </si>
  <si>
    <t>63-221-501-ОП-МР-080</t>
  </si>
  <si>
    <t>Улица Территория элеватора (жилой фонд)</t>
  </si>
  <si>
    <t>63-221-501-ОП-МГ-082</t>
  </si>
  <si>
    <t>Территория ЦРБ (проезд к жилому дому № 4)</t>
  </si>
  <si>
    <t>Км 0+441</t>
  </si>
  <si>
    <t>63-221-501-ОП-МГ-083</t>
  </si>
  <si>
    <t>Улица Чапаева</t>
  </si>
  <si>
    <t>Км 2+503</t>
  </si>
  <si>
    <t>63-221-501-ОП-МГ-088</t>
  </si>
  <si>
    <t>Улица Чехова</t>
  </si>
  <si>
    <t>Км 2+510</t>
  </si>
  <si>
    <t>Км 2+335</t>
  </si>
  <si>
    <t>63-221-501-ОП-МР-091</t>
  </si>
  <si>
    <t>Переулок Школьный</t>
  </si>
  <si>
    <t>Км 0+941</t>
  </si>
  <si>
    <t>63-221-501-ОП-МР-094</t>
  </si>
  <si>
    <t>п-к Энергетиков</t>
  </si>
  <si>
    <t>Км 0+389</t>
  </si>
  <si>
    <r>
      <rPr>
        <sz val="13"/>
        <color rgb="FF000000"/>
        <rFont val="Times New Roman"/>
        <family val="1"/>
        <charset val="1"/>
      </rPr>
      <t xml:space="preserve">Дорожная карта по ремонту дорог города Калининска Саратовской области </t>
    </r>
    <r>
      <rPr>
        <sz val="13"/>
        <color rgb="FF000000"/>
        <rFont val="Times New Roman"/>
        <family val="1"/>
        <charset val="204"/>
      </rPr>
      <t>на период: 2026- 2030 годы</t>
    </r>
  </si>
  <si>
    <t>1.  Дорожный фонд города Калининска на 2026 г</t>
  </si>
  <si>
    <t>Наименование ассигнований</t>
  </si>
  <si>
    <t>Протяженность           дорог,             км / (м2)</t>
  </si>
  <si>
    <t>Сумма дорожного фонда города, млн. руб</t>
  </si>
  <si>
    <t>Сумма необходимой финансовой поддержки из областного бюджета, млн. руб</t>
  </si>
  <si>
    <t>Финансовая нагрузка, стоимость  1 м2, рублях</t>
  </si>
  <si>
    <t>Общий доходный объем фонда</t>
  </si>
  <si>
    <t>- акцизы</t>
  </si>
  <si>
    <t>- транспортный налог</t>
  </si>
  <si>
    <t>Расходная часть фондов</t>
  </si>
  <si>
    <t>Защитный (выравнивающий) слой работами по летнему содержанию дорог, в том числе:</t>
  </si>
  <si>
    <t>ул. Советская     (от пересечения с ул. Ленина до ж/дорожного переезда)</t>
  </si>
  <si>
    <t>(6 244,5 м2)</t>
  </si>
  <si>
    <t>ул. Калинина  (автобусный маршрут)</t>
  </si>
  <si>
    <t>(9 960 м2)</t>
  </si>
  <si>
    <t>Ямочный ремонт, организация дорожного движения, зимнее содержание дорог</t>
  </si>
  <si>
    <t>Восстановление асфальтобетон ного покрытия дорог, в том числе:</t>
  </si>
  <si>
    <t>Лениский пер.</t>
  </si>
  <si>
    <t>(6 756 м2)</t>
  </si>
  <si>
    <t>ул. Максима Горького</t>
  </si>
  <si>
    <t>(3847,5 м2)</t>
  </si>
  <si>
    <t>2.  Дорожный фонд города Калининска на 2027 г</t>
  </si>
  <si>
    <t>ул. Кирова картами (автобусный маршрут)</t>
  </si>
  <si>
    <t>(7 089,5 м2)</t>
  </si>
  <si>
    <t>ул. 1-й Микрорайон     (жил.дома детей сирот и участки многодетным)</t>
  </si>
  <si>
    <t>(2260 м2)</t>
  </si>
  <si>
    <t>ул. Новая</t>
  </si>
  <si>
    <t>(5 190 м2)</t>
  </si>
  <si>
    <t>ул. Заречная</t>
  </si>
  <si>
    <t>(3258 м2)</t>
  </si>
  <si>
    <t>3.  Дорожный фонд города Калининска на 2028 г</t>
  </si>
  <si>
    <t xml:space="preserve">ул. Дорожная </t>
  </si>
  <si>
    <t>(10 824 м2)</t>
  </si>
  <si>
    <t>ул. Заводская (школа РИФ и автобусный маршрут)</t>
  </si>
  <si>
    <t>(14 382 м2)</t>
  </si>
  <si>
    <t>4.  Дорожный фонд города Калининска на 2029 г</t>
  </si>
  <si>
    <t>ул. Советская (на участке от ул. Коммунистическая до пересечения с ул. Ленина)</t>
  </si>
  <si>
    <t>(8 360,5 м2)</t>
  </si>
  <si>
    <t>ул. Коммунальная (центр города)</t>
  </si>
  <si>
    <t>(1 260 м2)</t>
  </si>
  <si>
    <t>5.  Дорожный фонд города Калининска на 2030 г</t>
  </si>
  <si>
    <t>ул. 30 Лет ВЛКСМ (по периметру к/ рынка)</t>
  </si>
  <si>
    <t>(4224 м2)</t>
  </si>
  <si>
    <t>пер. Мельничный</t>
  </si>
  <si>
    <t>(2068 м2)</t>
  </si>
  <si>
    <t>ул. Коммунистическая</t>
  </si>
  <si>
    <t>(1320 м2)</t>
  </si>
  <si>
    <t>ул. Мира</t>
  </si>
  <si>
    <t>(1920 м2)</t>
  </si>
  <si>
    <t>Идентификацион ный     номер автомо бильной дороги</t>
  </si>
  <si>
    <t>Наименование автомобиль ной дороги</t>
  </si>
  <si>
    <t>Значение автомо бильной дороги (федеральное, региональное или межмуниципаль ное, местное</t>
  </si>
  <si>
    <t>Доля протяженности, находя щейся в нормативном состоянии в 2019 г (%)</t>
  </si>
  <si>
    <t>Доля протяженности, находя щейся в нормативном состоянии в 2024 г (%)</t>
  </si>
  <si>
    <t>Протяженность в нормативном состоя нии в 2019 г  (км)</t>
  </si>
  <si>
    <t>Протяженность в нормативном состоя нии в 2024 г  (км)</t>
  </si>
  <si>
    <t xml:space="preserve">Протяженность в нормативном состоя нии на дату инвента ризации (км) </t>
  </si>
  <si>
    <t>координаты конца    (адрес, км)</t>
  </si>
  <si>
    <t>общая протяжен ность, км</t>
  </si>
  <si>
    <t>Км 1+642,  км 3,014</t>
  </si>
  <si>
    <r>
      <rPr>
        <sz val="10.5"/>
        <color rgb="FF000000"/>
        <rFont val="Times New Roman"/>
        <family val="1"/>
        <charset val="204"/>
      </rPr>
      <t xml:space="preserve">Улица </t>
    </r>
    <r>
      <rPr>
        <sz val="10.5"/>
        <color rgb="FF000000"/>
        <rFont val="Times New Roman"/>
        <family val="1"/>
        <charset val="1"/>
      </rPr>
      <t>Коммунисти ческая</t>
    </r>
  </si>
  <si>
    <t>Информация</t>
  </si>
  <si>
    <t>Идентификационный номер автомо биль ной дороги</t>
  </si>
  <si>
    <t>Наиме нование автомо  бильной дороги</t>
  </si>
  <si>
    <t>Учет ный номер автомо биль ной дороги в ФГИС СКДФ</t>
  </si>
  <si>
    <t>Значение автомобильной дороги (федера льное, региона льное или межмуниципаль ное, местное)</t>
  </si>
  <si>
    <t>Наименование объекта проведения работ</t>
  </si>
  <si>
    <t>Вид работ (строительство, реконструк ция, капитальный ремонт, ремонт, устройство защитных слоев, слоев износа и поверхност ной обработки дорожного покрытия в рамках содержания)</t>
  </si>
  <si>
    <t>Период выполнения работ</t>
  </si>
  <si>
    <t>Реквизиты документа о вводе в эксплуатацию (приемке выполненных работ</t>
  </si>
  <si>
    <t>Введен ные мощно сти,        км</t>
  </si>
  <si>
    <t>год начала</t>
  </si>
  <si>
    <t>год окончания</t>
  </si>
  <si>
    <t>дата</t>
  </si>
  <si>
    <t>номер</t>
  </si>
  <si>
    <t>Содержание автомобильных дорог, инженерных сооружений и тротуаров города Калининска Калининского МР Саратовской области</t>
  </si>
  <si>
    <t>Устройство защитного слоя по ул. Богдана Хмельницкого</t>
  </si>
  <si>
    <t>Ремонт покрытия автомобильной дороги общего пользования местного значения в границах МО г. Калининск Саратовской области по ул. Вокзальной (от ул. Ленина до ул. Первомайской)</t>
  </si>
  <si>
    <t>Устройство покрытия из горячих асфальтобетонных смесей тол. 5 см</t>
  </si>
  <si>
    <t>Акт приемки законченных работ по ремонту  от 11.10.2024 г</t>
  </si>
  <si>
    <t>б/н</t>
  </si>
  <si>
    <t>Ремонту автомобильных дорог общего пользования местного значения в г. Калининске Саратовской области</t>
  </si>
  <si>
    <t>Устройство покрытия из горячих асфальтобетонных смесей тол. 5 см по ул. Дорожная</t>
  </si>
  <si>
    <t>Акт приемки законченных работ по ремонту  от 08.10.2021 г</t>
  </si>
  <si>
    <t>Летнее содержание автомобильных дорог, инженерных сооружений, тротуаров города Калининска Калининского МР Саратовской области</t>
  </si>
  <si>
    <t>Устройство выравнивающего (защитного) слоя из асфальтобетонных смесей по ул. Заводской</t>
  </si>
  <si>
    <t xml:space="preserve">Акт о приемке выполненных работ от 20.10.2023 г </t>
  </si>
  <si>
    <t xml:space="preserve">Ремонту автомобильных дорог общего пользования местного значения в г. Калининске Саратовской области </t>
  </si>
  <si>
    <t>Устройство защитного слоя по ул. Коллективная</t>
  </si>
  <si>
    <t xml:space="preserve">акт о приемке выполненных работ от 07.05.2025 г  </t>
  </si>
  <si>
    <t>Устройство выравнивающего (защитного) слоя из асфальтобетонных смесей по ул. Ленина</t>
  </si>
  <si>
    <t xml:space="preserve">Акт о приемке выполненных работ от 30.10.2023 г </t>
  </si>
  <si>
    <t>Устройство выравнивающего (защитного) слоя по ул. Ленина</t>
  </si>
  <si>
    <t>Ремонт покрытия автомобильной дороги общего пользования местного значения в границах МО г. Калининск Саратовской области по ул. Ленина (от ул. Богдана Хмельницкого до ул. Вокзальной)</t>
  </si>
  <si>
    <t>Устройство защитного слоя по ул. Ленина</t>
  </si>
  <si>
    <t xml:space="preserve">акт о приемке выполненных работ от 20.05.2025 г  </t>
  </si>
  <si>
    <t>Устройство покрытия из горячих асфальтобетонных смесей тол. 5 см по ул. Октябрьская</t>
  </si>
  <si>
    <t xml:space="preserve">Ремонт покрытия автомобильной дороги общего пользования местного значения в границах МО г. Калининск Саратовской области </t>
  </si>
  <si>
    <t>Акт о приемке выполненных работ от 15.10.2024 г</t>
  </si>
  <si>
    <t>Ремонт  автомобильной дороги местного значения по Поликлиническому пер. в г. Калининске, Калининского района, Саратовской области</t>
  </si>
  <si>
    <t>Устройство покрытия из горячих асфальтобетонных смесей тол. 4 см</t>
  </si>
  <si>
    <t xml:space="preserve">акт о приемке выполненных работ от 02.09.2022 г  </t>
  </si>
  <si>
    <t>Устройство защитного слоя по ул. Поликлинический</t>
  </si>
  <si>
    <t>Устройство защитного слоя по ул. Пролетарская</t>
  </si>
  <si>
    <t>Устройство защитного слоя по ул. Рабочая</t>
  </si>
  <si>
    <t xml:space="preserve">акт о приемке выполненных работ от 08.10.2025 г  </t>
  </si>
  <si>
    <t>Устройство выравнивающего (защитного) слоя из асфальтобетонных смесей</t>
  </si>
  <si>
    <t xml:space="preserve">Ремонт покрытия автомобильной дороги  местного значения по ул. Советской в г. Калининске Саратовской области </t>
  </si>
  <si>
    <t>Устройство выравнивающего (защитного) слоя из асфальтобетонных смесей по ул. Советской</t>
  </si>
  <si>
    <t xml:space="preserve">Акт о приемке выполненных работ от 19.09.2023 г </t>
  </si>
  <si>
    <t>Ремонт покрытия автомобильной дороги общего пользования местного значения в границах МО г. Калининск Саратовской области по ул.Советская (от ж/переезда до ул. 50 Лет Октября)</t>
  </si>
  <si>
    <t>Устройство защитного слоя по ул. Чиркина</t>
  </si>
  <si>
    <t xml:space="preserve">акт о приемке выполненных работ от 27.06.2024 г  </t>
  </si>
  <si>
    <t>Приложение № 1 к протоколу</t>
  </si>
  <si>
    <t>Приложение № 2 к протоколу</t>
  </si>
  <si>
    <t xml:space="preserve">                                 Отчет о техническом состоянии участков улично- дорожной сети  опорного населенного пункта                                              город Калининск Саратовской области</t>
  </si>
  <si>
    <t>Приложение № 3 к протоколу</t>
  </si>
  <si>
    <t>Улица Дорожная</t>
  </si>
  <si>
    <t>24.06.2024,                                                                                                                       02.08.2024</t>
  </si>
  <si>
    <t xml:space="preserve"> 21.05.2024,                                                                                                                                                                                                                                                                                                                                                                    25.06.2024</t>
  </si>
  <si>
    <t xml:space="preserve">  5,                                                                                                                                    6</t>
  </si>
  <si>
    <t xml:space="preserve">               о вводе в эксплуатацию объектов транспортной инфраструктуры за период с 2020 года по 2025 год                                                                             на участках автомобильных дорог опорного населенного пункта город Калининск Саратовской области</t>
  </si>
  <si>
    <t>Улица Богдана Хмельницкого</t>
  </si>
  <si>
    <t xml:space="preserve">акт о приемке выполненных работ от 27.06.2024 г, акт о приемке выполненных работ от 05.08.2024 г  </t>
  </si>
  <si>
    <t>Улица Калинина</t>
  </si>
  <si>
    <t>Устройство покрытия из горячих асфальтобетонных смесей тол. 5 см по ул. Коллективная</t>
  </si>
  <si>
    <t>Улица Коммунистическая</t>
  </si>
  <si>
    <t xml:space="preserve">  02.08.2024                                                                                                                      </t>
  </si>
  <si>
    <t xml:space="preserve">акт о приемке выполненных работ от 05.08.2024 г   </t>
  </si>
  <si>
    <t>Улица 1-й Микрорайон</t>
  </si>
  <si>
    <t>Улица Мира</t>
  </si>
  <si>
    <t>Улица Октябрьская</t>
  </si>
  <si>
    <t>Устройство покрытия из горячих асфальтобетонных смесей тол. 5 см по ул. 50 Лет Октября</t>
  </si>
  <si>
    <t>Улица Первомайская</t>
  </si>
  <si>
    <t>Устройство покрытия из горячих асфальтобетонных смесей тол. 5 см по ул. Первомайской</t>
  </si>
  <si>
    <t>Переу лок Поликлиниче ский</t>
  </si>
  <si>
    <t>Устройство покрытия из горячих асфальтобетонных смесей тол. 5 см по ул. Пролетарс кой</t>
  </si>
  <si>
    <t>Улица Рабочая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</si>
</sst>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dd/mm/yy"/>
  </numFmts>
  <fonts count="23"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0.5"/>
      <color rgb="FF000000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1"/>
    </font>
    <font>
      <sz val="14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/>
      <sz val="11"/>
      <color rgb="FF000000"/>
      <name val="Calibri"/>
      <family val="2"/>
      <charset val="1"/>
    </font>
    <font>
      <sz val="10.5"/>
      <color rgb="FFC9211E"/>
      <name val="Times New Roman"/>
      <family val="1"/>
      <charset val="1"/>
    </font>
    <font>
      <sz val="11"/>
      <color rgb="FFC9211E"/>
      <name val="Calibri"/>
      <family val="2"/>
      <charset val="1"/>
    </font>
    <font>
      <sz val="10.5"/>
      <color rgb="FFFF0000"/>
      <name val="Times New Roman"/>
      <family val="1"/>
      <charset val="1"/>
    </font>
    <font>
      <sz val="11"/>
      <color rgb="FFC9211E"/>
      <name val="Times New Roman"/>
      <family val="1"/>
      <charset val="1"/>
    </font>
    <font>
      <sz val="12"/>
      <color rgb="FFC9211E"/>
      <name val="Times New Roman"/>
      <family val="1"/>
      <charset val="1"/>
    </font>
    <font>
      <sz val="13"/>
      <color rgb="FF000000"/>
      <name val="Times New Roman"/>
      <family val="1"/>
      <charset val="1"/>
    </font>
    <font>
      <sz val="13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1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1"/>
    </font>
    <font>
      <sz val="10"/>
      <color theme="1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6F9D4"/>
      </patternFill>
    </fill>
    <fill>
      <patternFill patternType="solid">
        <fgColor rgb="FFF6F9D4"/>
        <bgColor rgb="FFFFFFFF"/>
      </patternFill>
    </fill>
    <fill>
      <patternFill patternType="solid">
        <fgColor rgb="FFDDDDDD"/>
        <bgColor rgb="FFF6F9D4"/>
      </patternFill>
    </fill>
    <fill>
      <patternFill patternType="solid">
        <fgColor rgb="FF77BC65"/>
        <bgColor rgb="FF99CC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3">
    <xf numFmtId="0" fontId="0" fillId="0" borderId="0" xfId="0"/>
    <xf numFmtId="0" fontId="5" fillId="0" borderId="1" xfId="0" applyFont="1" applyBorder="1" applyAlignment="1" applyProtection="1">
      <alignment horizontal="left" vertical="top" wrapText="1"/>
    </xf>
    <xf numFmtId="0" fontId="16" fillId="0" borderId="0" xfId="0" applyFont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top"/>
    </xf>
    <xf numFmtId="0" fontId="10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top" wrapText="1"/>
    </xf>
    <xf numFmtId="0" fontId="2" fillId="3" borderId="1" xfId="0" applyFont="1" applyFill="1" applyBorder="1" applyAlignment="1" applyProtection="1">
      <alignment horizontal="center" vertical="top" wrapText="1"/>
    </xf>
    <xf numFmtId="0" fontId="8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top" wrapText="1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applyAlignment="1" applyProtection="1"/>
    <xf numFmtId="0" fontId="1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center" vertical="top"/>
    </xf>
    <xf numFmtId="0" fontId="3" fillId="2" borderId="1" xfId="0" applyFont="1" applyFill="1" applyBorder="1" applyAlignment="1" applyProtection="1">
      <alignment horizontal="center" vertical="top"/>
    </xf>
    <xf numFmtId="0" fontId="3" fillId="2" borderId="1" xfId="0" applyFont="1" applyFill="1" applyBorder="1" applyAlignment="1" applyProtection="1"/>
    <xf numFmtId="0" fontId="0" fillId="2" borderId="0" xfId="0" applyFill="1" applyAlignment="1" applyProtection="1"/>
    <xf numFmtId="0" fontId="0" fillId="2" borderId="0" xfId="0" applyFont="1" applyFill="1" applyAlignment="1" applyProtection="1">
      <alignment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4" fillId="2" borderId="1" xfId="0" applyFont="1" applyFill="1" applyBorder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center" vertical="top" wrapText="1"/>
    </xf>
    <xf numFmtId="164" fontId="2" fillId="2" borderId="1" xfId="0" applyNumberFormat="1" applyFont="1" applyFill="1" applyBorder="1" applyAlignment="1" applyProtection="1">
      <alignment horizontal="center" vertical="top"/>
    </xf>
    <xf numFmtId="0" fontId="2" fillId="2" borderId="0" xfId="0" applyFont="1" applyFill="1" applyAlignment="1" applyProtection="1">
      <alignment horizontal="center" vertical="top" wrapText="1"/>
    </xf>
    <xf numFmtId="0" fontId="0" fillId="2" borderId="0" xfId="0" applyFont="1" applyFill="1" applyAlignment="1" applyProtection="1"/>
    <xf numFmtId="0" fontId="4" fillId="2" borderId="1" xfId="0" applyFont="1" applyFill="1" applyBorder="1" applyAlignment="1" applyProtection="1">
      <alignment horizontal="center" vertical="top"/>
    </xf>
    <xf numFmtId="0" fontId="5" fillId="2" borderId="1" xfId="0" applyFont="1" applyFill="1" applyBorder="1" applyAlignment="1" applyProtection="1">
      <alignment horizontal="center" vertical="top"/>
    </xf>
    <xf numFmtId="0" fontId="5" fillId="2" borderId="1" xfId="0" applyFont="1" applyFill="1" applyBorder="1" applyAlignment="1" applyProtection="1">
      <alignment horizontal="left" vertical="top" wrapText="1"/>
    </xf>
    <xf numFmtId="0" fontId="6" fillId="2" borderId="1" xfId="0" applyFont="1" applyFill="1" applyBorder="1" applyAlignment="1" applyProtection="1">
      <alignment horizontal="center" vertical="top" wrapText="1"/>
    </xf>
    <xf numFmtId="164" fontId="5" fillId="2" borderId="1" xfId="0" applyNumberFormat="1" applyFont="1" applyFill="1" applyBorder="1" applyAlignment="1" applyProtection="1">
      <alignment horizontal="center" vertical="top"/>
    </xf>
    <xf numFmtId="0" fontId="5" fillId="2" borderId="1" xfId="0" applyFont="1" applyFill="1" applyBorder="1" applyAlignment="1" applyProtection="1">
      <alignment horizontal="center" vertical="top" wrapText="1"/>
    </xf>
    <xf numFmtId="0" fontId="0" fillId="0" borderId="0" xfId="0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6" fillId="2" borderId="1" xfId="0" applyFont="1" applyFill="1" applyBorder="1" applyAlignment="1" applyProtection="1">
      <alignment horizontal="left" vertical="top" wrapText="1"/>
    </xf>
    <xf numFmtId="0" fontId="2" fillId="2" borderId="0" xfId="0" applyFont="1" applyFill="1" applyAlignment="1" applyProtection="1">
      <alignment horizontal="center" vertical="top"/>
    </xf>
    <xf numFmtId="164" fontId="2" fillId="2" borderId="1" xfId="0" applyNumberFormat="1" applyFont="1" applyFill="1" applyBorder="1" applyAlignment="1" applyProtection="1">
      <alignment horizontal="center" vertical="top" wrapText="1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top"/>
    </xf>
    <xf numFmtId="0" fontId="5" fillId="2" borderId="0" xfId="0" applyFont="1" applyFill="1" applyAlignment="1" applyProtection="1"/>
    <xf numFmtId="0" fontId="9" fillId="2" borderId="0" xfId="0" applyFont="1" applyFill="1" applyAlignment="1" applyProtection="1"/>
    <xf numFmtId="0" fontId="1" fillId="0" borderId="0" xfId="0" applyFont="1" applyAlignment="1" applyProtection="1"/>
    <xf numFmtId="0" fontId="1" fillId="0" borderId="0" xfId="0" applyFont="1" applyBorder="1" applyAlignment="1" applyProtection="1">
      <alignment horizontal="center" vertical="top"/>
    </xf>
    <xf numFmtId="0" fontId="1" fillId="0" borderId="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vertical="top" wrapText="1"/>
    </xf>
    <xf numFmtId="0" fontId="0" fillId="0" borderId="0" xfId="0" applyFont="1" applyAlignment="1" applyProtection="1">
      <alignment horizontal="center" vertical="top" wrapText="1"/>
    </xf>
    <xf numFmtId="0" fontId="0" fillId="4" borderId="0" xfId="0" applyFont="1" applyFill="1" applyAlignment="1" applyProtection="1">
      <alignment horizontal="center" vertical="top" wrapText="1"/>
    </xf>
    <xf numFmtId="0" fontId="2" fillId="5" borderId="1" xfId="0" applyFont="1" applyFill="1" applyBorder="1" applyAlignment="1" applyProtection="1">
      <alignment horizontal="center" vertical="top"/>
    </xf>
    <xf numFmtId="0" fontId="2" fillId="3" borderId="1" xfId="0" applyFont="1" applyFill="1" applyBorder="1" applyAlignment="1" applyProtection="1">
      <alignment horizontal="center" vertical="top"/>
    </xf>
    <xf numFmtId="0" fontId="0" fillId="0" borderId="0" xfId="0" applyAlignment="1" applyProtection="1">
      <alignment horizontal="center" vertical="top"/>
    </xf>
    <xf numFmtId="0" fontId="0" fillId="0" borderId="0" xfId="0" applyFont="1" applyAlignment="1" applyProtection="1">
      <alignment horizontal="center" vertical="top"/>
    </xf>
    <xf numFmtId="0" fontId="0" fillId="4" borderId="0" xfId="0" applyFont="1" applyFill="1" applyAlignment="1" applyProtection="1">
      <alignment horizontal="center" vertical="top"/>
    </xf>
    <xf numFmtId="0" fontId="3" fillId="2" borderId="0" xfId="0" applyFont="1" applyFill="1" applyBorder="1" applyAlignment="1" applyProtection="1">
      <alignment horizontal="center" vertical="top"/>
    </xf>
    <xf numFmtId="0" fontId="3" fillId="5" borderId="1" xfId="0" applyFont="1" applyFill="1" applyBorder="1" applyAlignment="1" applyProtection="1">
      <alignment horizontal="center" vertical="top"/>
    </xf>
    <xf numFmtId="0" fontId="3" fillId="3" borderId="1" xfId="0" applyFont="1" applyFill="1" applyBorder="1" applyAlignment="1" applyProtection="1">
      <alignment horizontal="center" vertical="top"/>
    </xf>
    <xf numFmtId="2" fontId="0" fillId="2" borderId="0" xfId="0" applyNumberFormat="1" applyFill="1" applyAlignment="1" applyProtection="1">
      <alignment horizontal="right" vertical="top"/>
    </xf>
    <xf numFmtId="0" fontId="2" fillId="2" borderId="1" xfId="0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vertical="top" wrapText="1"/>
    </xf>
    <xf numFmtId="164" fontId="2" fillId="5" borderId="1" xfId="0" applyNumberFormat="1" applyFont="1" applyFill="1" applyBorder="1" applyAlignment="1" applyProtection="1">
      <alignment horizontal="center" vertical="top"/>
    </xf>
    <xf numFmtId="0" fontId="5" fillId="3" borderId="1" xfId="0" applyFont="1" applyFill="1" applyBorder="1" applyAlignment="1" applyProtection="1">
      <alignment horizontal="center" vertical="top"/>
    </xf>
    <xf numFmtId="164" fontId="11" fillId="2" borderId="1" xfId="0" applyNumberFormat="1" applyFont="1" applyFill="1" applyBorder="1" applyAlignment="1" applyProtection="1">
      <alignment horizontal="center" vertical="top"/>
    </xf>
    <xf numFmtId="164" fontId="11" fillId="3" borderId="1" xfId="0" applyNumberFormat="1" applyFont="1" applyFill="1" applyBorder="1" applyAlignment="1" applyProtection="1">
      <alignment horizontal="center" vertical="top"/>
    </xf>
    <xf numFmtId="0" fontId="12" fillId="2" borderId="0" xfId="0" applyFont="1" applyFill="1" applyAlignment="1" applyProtection="1">
      <alignment horizontal="center" vertical="top"/>
    </xf>
    <xf numFmtId="0" fontId="12" fillId="0" borderId="0" xfId="0" applyFont="1" applyAlignment="1" applyProtection="1">
      <alignment horizontal="center" vertical="top"/>
    </xf>
    <xf numFmtId="0" fontId="12" fillId="4" borderId="0" xfId="0" applyFont="1" applyFill="1" applyAlignment="1" applyProtection="1">
      <alignment horizontal="center" vertical="top"/>
    </xf>
    <xf numFmtId="0" fontId="12" fillId="0" borderId="0" xfId="0" applyFont="1" applyAlignment="1" applyProtection="1"/>
    <xf numFmtId="0" fontId="2" fillId="2" borderId="1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/>
    </xf>
    <xf numFmtId="164" fontId="12" fillId="0" borderId="0" xfId="0" applyNumberFormat="1" applyFont="1" applyAlignment="1" applyProtection="1">
      <alignment horizontal="center" vertical="top"/>
    </xf>
    <xf numFmtId="0" fontId="2" fillId="0" borderId="1" xfId="0" applyFont="1" applyBorder="1" applyAlignment="1" applyProtection="1">
      <alignment horizontal="left" vertical="top" wrapText="1"/>
    </xf>
    <xf numFmtId="0" fontId="12" fillId="2" borderId="0" xfId="0" applyFont="1" applyFill="1" applyAlignment="1" applyProtection="1"/>
    <xf numFmtId="0" fontId="6" fillId="2" borderId="1" xfId="0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13" fillId="2" borderId="1" xfId="0" applyFont="1" applyFill="1" applyBorder="1" applyAlignment="1" applyProtection="1">
      <alignment vertical="top" wrapText="1"/>
    </xf>
    <xf numFmtId="0" fontId="13" fillId="2" borderId="1" xfId="0" applyFont="1" applyFill="1" applyBorder="1" applyAlignment="1" applyProtection="1">
      <alignment vertical="top"/>
    </xf>
    <xf numFmtId="0" fontId="13" fillId="2" borderId="1" xfId="0" applyFont="1" applyFill="1" applyBorder="1" applyAlignment="1" applyProtection="1">
      <alignment horizontal="center" vertical="top"/>
    </xf>
    <xf numFmtId="164" fontId="11" fillId="2" borderId="1" xfId="0" applyNumberFormat="1" applyFont="1" applyFill="1" applyBorder="1" applyAlignment="1" applyProtection="1">
      <alignment vertical="top"/>
    </xf>
    <xf numFmtId="0" fontId="11" fillId="2" borderId="0" xfId="0" applyFont="1" applyFill="1" applyAlignment="1" applyProtection="1">
      <alignment horizontal="center" vertical="top"/>
    </xf>
    <xf numFmtId="0" fontId="11" fillId="2" borderId="0" xfId="0" applyFont="1" applyFill="1" applyAlignment="1" applyProtection="1">
      <alignment vertical="top"/>
    </xf>
    <xf numFmtId="0" fontId="12" fillId="2" borderId="0" xfId="0" applyFont="1" applyFill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2" fillId="0" borderId="0" xfId="0" applyFont="1" applyAlignment="1" applyProtection="1">
      <alignment vertical="top"/>
    </xf>
    <xf numFmtId="0" fontId="11" fillId="0" borderId="0" xfId="0" applyFont="1" applyAlignment="1" applyProtection="1">
      <alignment horizontal="center" vertical="top"/>
    </xf>
    <xf numFmtId="0" fontId="11" fillId="0" borderId="0" xfId="0" applyFont="1" applyAlignment="1" applyProtection="1"/>
    <xf numFmtId="0" fontId="2" fillId="0" borderId="0" xfId="0" applyFont="1" applyAlignment="1" applyProtection="1"/>
    <xf numFmtId="0" fontId="4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164" fontId="11" fillId="3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top"/>
    </xf>
    <xf numFmtId="0" fontId="11" fillId="2" borderId="0" xfId="0" applyFont="1" applyFill="1" applyAlignment="1" applyProtection="1"/>
    <xf numFmtId="0" fontId="2" fillId="2" borderId="0" xfId="0" applyFont="1" applyFill="1" applyAlignment="1" applyProtection="1"/>
    <xf numFmtId="164" fontId="14" fillId="3" borderId="1" xfId="0" applyNumberFormat="1" applyFont="1" applyFill="1" applyBorder="1" applyAlignment="1" applyProtection="1">
      <alignment horizontal="center" vertical="top"/>
    </xf>
    <xf numFmtId="0" fontId="14" fillId="2" borderId="0" xfId="0" applyFont="1" applyFill="1" applyAlignment="1" applyProtection="1">
      <alignment horizontal="center" vertical="top"/>
    </xf>
    <xf numFmtId="0" fontId="2" fillId="3" borderId="1" xfId="0" applyFont="1" applyFill="1" applyBorder="1" applyAlignment="1" applyProtection="1">
      <alignment vertical="top"/>
    </xf>
    <xf numFmtId="164" fontId="11" fillId="2" borderId="2" xfId="0" applyNumberFormat="1" applyFont="1" applyFill="1" applyBorder="1" applyAlignment="1" applyProtection="1">
      <alignment horizontal="center" vertical="top"/>
    </xf>
    <xf numFmtId="0" fontId="2" fillId="0" borderId="0" xfId="0" applyFont="1" applyBorder="1" applyAlignment="1" applyProtection="1">
      <alignment vertical="top"/>
    </xf>
    <xf numFmtId="0" fontId="2" fillId="0" borderId="0" xfId="0" applyFont="1" applyBorder="1" applyAlignment="1" applyProtection="1">
      <alignment horizontal="left" vertical="top"/>
    </xf>
    <xf numFmtId="0" fontId="2" fillId="5" borderId="0" xfId="0" applyFont="1" applyFill="1" applyBorder="1" applyAlignment="1" applyProtection="1">
      <alignment horizontal="center" vertical="top"/>
    </xf>
    <xf numFmtId="0" fontId="2" fillId="0" borderId="0" xfId="0" applyFont="1" applyBorder="1" applyAlignment="1" applyProtection="1">
      <alignment horizontal="center" vertical="top"/>
    </xf>
    <xf numFmtId="0" fontId="11" fillId="0" borderId="0" xfId="0" applyFont="1" applyBorder="1" applyAlignment="1" applyProtection="1">
      <alignment horizontal="center" vertical="top"/>
    </xf>
    <xf numFmtId="0" fontId="2" fillId="0" borderId="0" xfId="0" applyFont="1" applyAlignment="1" applyProtection="1">
      <alignment horizontal="left" vertical="top"/>
    </xf>
    <xf numFmtId="0" fontId="5" fillId="0" borderId="0" xfId="0" applyFont="1" applyAlignment="1" applyProtection="1"/>
    <xf numFmtId="0" fontId="5" fillId="0" borderId="0" xfId="0" applyFont="1" applyAlignment="1" applyProtection="1">
      <alignment horizontal="left" vertical="top"/>
    </xf>
    <xf numFmtId="0" fontId="14" fillId="0" borderId="0" xfId="0" applyFont="1" applyAlignment="1" applyProtection="1"/>
    <xf numFmtId="0" fontId="0" fillId="0" borderId="0" xfId="0" applyAlignment="1" applyProtection="1">
      <alignment horizontal="left" vertical="top"/>
    </xf>
    <xf numFmtId="0" fontId="9" fillId="0" borderId="0" xfId="0" applyFont="1" applyAlignment="1" applyProtection="1"/>
    <xf numFmtId="0" fontId="15" fillId="0" borderId="0" xfId="0" applyFont="1" applyAlignment="1" applyProtection="1"/>
    <xf numFmtId="0" fontId="16" fillId="0" borderId="0" xfId="0" applyFont="1" applyAlignment="1" applyProtection="1">
      <alignment horizontal="left" vertical="top"/>
    </xf>
    <xf numFmtId="0" fontId="16" fillId="0" borderId="0" xfId="0" applyFont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3" fillId="0" borderId="1" xfId="0" applyFont="1" applyBorder="1" applyAlignment="1" applyProtection="1">
      <alignment horizontal="center" vertical="top"/>
    </xf>
    <xf numFmtId="0" fontId="5" fillId="0" borderId="1" xfId="0" applyFont="1" applyBorder="1" applyAlignment="1" applyProtection="1">
      <alignment horizontal="center" vertical="top"/>
    </xf>
    <xf numFmtId="0" fontId="0" fillId="0" borderId="3" xfId="0" applyBorder="1" applyAlignment="1" applyProtection="1"/>
    <xf numFmtId="0" fontId="0" fillId="0" borderId="4" xfId="0" applyBorder="1" applyAlignment="1" applyProtection="1"/>
    <xf numFmtId="0" fontId="9" fillId="0" borderId="0" xfId="0" applyFont="1" applyBorder="1" applyAlignment="1" applyProtection="1">
      <alignment horizontal="center" vertical="center"/>
    </xf>
    <xf numFmtId="0" fontId="18" fillId="2" borderId="1" xfId="0" applyFont="1" applyFill="1" applyBorder="1" applyAlignment="1" applyProtection="1">
      <alignment horizontal="center" vertical="top"/>
    </xf>
    <xf numFmtId="164" fontId="13" fillId="2" borderId="1" xfId="0" applyNumberFormat="1" applyFont="1" applyFill="1" applyBorder="1" applyAlignment="1" applyProtection="1">
      <alignment horizontal="center" vertical="top"/>
    </xf>
    <xf numFmtId="0" fontId="0" fillId="2" borderId="0" xfId="0" applyFill="1" applyAlignment="1" applyProtection="1">
      <alignment horizontal="center" vertical="top"/>
    </xf>
    <xf numFmtId="0" fontId="0" fillId="4" borderId="0" xfId="0" applyFill="1" applyAlignment="1" applyProtection="1">
      <alignment horizontal="center" vertical="top"/>
    </xf>
    <xf numFmtId="164" fontId="0" fillId="2" borderId="0" xfId="0" applyNumberFormat="1" applyFill="1" applyAlignment="1" applyProtection="1">
      <alignment horizontal="center" vertical="top"/>
    </xf>
    <xf numFmtId="0" fontId="0" fillId="2" borderId="0" xfId="0" applyFont="1" applyFill="1" applyAlignment="1" applyProtection="1">
      <alignment horizontal="center" vertical="top"/>
    </xf>
    <xf numFmtId="0" fontId="2" fillId="0" borderId="0" xfId="0" applyFont="1" applyAlignment="1" applyProtection="1">
      <alignment horizontal="center" vertical="top"/>
    </xf>
    <xf numFmtId="0" fontId="8" fillId="0" borderId="0" xfId="0" applyFont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7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top"/>
    </xf>
    <xf numFmtId="0" fontId="5" fillId="0" borderId="1" xfId="0" applyFont="1" applyBorder="1" applyAlignment="1" applyProtection="1">
      <alignment horizontal="center" vertical="top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left" vertical="top"/>
    </xf>
    <xf numFmtId="0" fontId="19" fillId="0" borderId="0" xfId="0" applyFont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19" fillId="0" borderId="5" xfId="0" applyFont="1" applyBorder="1" applyAlignment="1" applyProtection="1">
      <alignment horizontal="center" vertical="top" wrapText="1"/>
    </xf>
    <xf numFmtId="0" fontId="0" fillId="0" borderId="5" xfId="0" applyBorder="1" applyAlignment="1">
      <alignment horizontal="center" wrapText="1"/>
    </xf>
    <xf numFmtId="0" fontId="19" fillId="0" borderId="0" xfId="0" applyFont="1" applyAlignment="1" applyProtection="1">
      <alignment horizontal="left" vertical="top" wrapText="1"/>
    </xf>
    <xf numFmtId="0" fontId="0" fillId="0" borderId="0" xfId="0" applyAlignment="1">
      <alignment wrapText="1"/>
    </xf>
    <xf numFmtId="0" fontId="21" fillId="0" borderId="1" xfId="0" applyFont="1" applyBorder="1" applyAlignment="1" applyProtection="1">
      <alignment horizontal="center" vertical="top" wrapText="1"/>
    </xf>
    <xf numFmtId="0" fontId="21" fillId="0" borderId="1" xfId="0" applyFont="1" applyBorder="1" applyAlignment="1" applyProtection="1">
      <alignment horizontal="center" vertical="top" wrapText="1"/>
    </xf>
    <xf numFmtId="0" fontId="20" fillId="0" borderId="0" xfId="0" applyFont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top"/>
    </xf>
    <xf numFmtId="0" fontId="21" fillId="2" borderId="1" xfId="0" applyFont="1" applyFill="1" applyBorder="1" applyAlignment="1" applyProtection="1">
      <alignment horizontal="left" vertical="top" wrapText="1"/>
    </xf>
    <xf numFmtId="0" fontId="21" fillId="2" borderId="1" xfId="0" applyFont="1" applyFill="1" applyBorder="1" applyAlignment="1" applyProtection="1">
      <alignment horizontal="center" vertical="top" wrapText="1"/>
    </xf>
    <xf numFmtId="0" fontId="21" fillId="0" borderId="1" xfId="0" applyFont="1" applyBorder="1" applyAlignment="1" applyProtection="1">
      <alignment horizontal="left" vertical="top" wrapText="1"/>
    </xf>
    <xf numFmtId="165" fontId="21" fillId="0" borderId="1" xfId="0" applyNumberFormat="1" applyFont="1" applyBorder="1" applyAlignment="1" applyProtection="1">
      <alignment horizontal="left" vertical="top" wrapText="1"/>
    </xf>
    <xf numFmtId="164" fontId="21" fillId="0" borderId="1" xfId="0" applyNumberFormat="1" applyFont="1" applyBorder="1" applyAlignment="1" applyProtection="1">
      <alignment horizontal="center" vertical="top"/>
    </xf>
    <xf numFmtId="0" fontId="21" fillId="0" borderId="1" xfId="0" applyFont="1" applyBorder="1" applyAlignment="1" applyProtection="1">
      <alignment horizontal="left" vertical="top"/>
    </xf>
    <xf numFmtId="0" fontId="21" fillId="0" borderId="1" xfId="0" applyFont="1" applyBorder="1" applyAlignment="1" applyProtection="1">
      <alignment horizontal="center" vertical="top"/>
    </xf>
    <xf numFmtId="0" fontId="21" fillId="2" borderId="0" xfId="0" applyFont="1" applyFill="1" applyAlignment="1" applyProtection="1">
      <alignment horizontal="center" vertical="top" wrapText="1"/>
    </xf>
    <xf numFmtId="164" fontId="21" fillId="2" borderId="1" xfId="0" applyNumberFormat="1" applyFont="1" applyFill="1" applyBorder="1" applyAlignment="1" applyProtection="1">
      <alignment horizontal="center" vertical="top"/>
    </xf>
    <xf numFmtId="165" fontId="21" fillId="0" borderId="1" xfId="0" applyNumberFormat="1" applyFont="1" applyBorder="1" applyAlignment="1" applyProtection="1">
      <alignment horizontal="center" vertical="top"/>
    </xf>
    <xf numFmtId="0" fontId="22" fillId="2" borderId="1" xfId="0" applyFont="1" applyFill="1" applyBorder="1" applyAlignment="1" applyProtection="1">
      <alignment horizontal="center" vertical="top"/>
    </xf>
    <xf numFmtId="0" fontId="22" fillId="2" borderId="1" xfId="0" applyFont="1" applyFill="1" applyBorder="1" applyAlignment="1" applyProtection="1">
      <alignment horizontal="left" vertical="top" wrapText="1"/>
    </xf>
    <xf numFmtId="0" fontId="22" fillId="2" borderId="1" xfId="0" applyFont="1" applyFill="1" applyBorder="1" applyAlignment="1" applyProtection="1">
      <alignment horizontal="center" vertical="top" wrapText="1"/>
    </xf>
    <xf numFmtId="164" fontId="22" fillId="2" borderId="1" xfId="0" applyNumberFormat="1" applyFont="1" applyFill="1" applyBorder="1" applyAlignment="1" applyProtection="1">
      <alignment horizontal="center" vertical="top"/>
    </xf>
    <xf numFmtId="0" fontId="22" fillId="0" borderId="1" xfId="0" applyFont="1" applyBorder="1" applyAlignment="1" applyProtection="1">
      <alignment horizontal="justify" vertical="top"/>
    </xf>
    <xf numFmtId="165" fontId="22" fillId="0" borderId="1" xfId="0" applyNumberFormat="1" applyFont="1" applyBorder="1" applyAlignment="1" applyProtection="1">
      <alignment horizontal="center" vertical="top"/>
    </xf>
    <xf numFmtId="0" fontId="22" fillId="0" borderId="1" xfId="0" applyFont="1" applyBorder="1" applyAlignment="1" applyProtection="1">
      <alignment horizontal="center" vertical="top" wrapText="1"/>
    </xf>
    <xf numFmtId="0" fontId="22" fillId="0" borderId="1" xfId="0" applyFont="1" applyBorder="1" applyAlignment="1" applyProtection="1">
      <alignment horizontal="center" vertical="top"/>
    </xf>
    <xf numFmtId="0" fontId="21" fillId="2" borderId="1" xfId="0" applyFont="1" applyFill="1" applyBorder="1" applyAlignment="1" applyProtection="1">
      <alignment horizontal="center" vertical="top"/>
    </xf>
    <xf numFmtId="0" fontId="21" fillId="2" borderId="1" xfId="0" applyFont="1" applyFill="1" applyBorder="1" applyAlignment="1" applyProtection="1">
      <alignment horizontal="center" vertical="top" wrapText="1"/>
    </xf>
    <xf numFmtId="164" fontId="21" fillId="2" borderId="1" xfId="0" applyNumberFormat="1" applyFont="1" applyFill="1" applyBorder="1" applyAlignment="1" applyProtection="1">
      <alignment horizontal="center" vertical="top"/>
    </xf>
    <xf numFmtId="0" fontId="21" fillId="0" borderId="1" xfId="0" applyFont="1" applyBorder="1" applyAlignment="1" applyProtection="1">
      <alignment horizontal="justify" vertical="top"/>
    </xf>
    <xf numFmtId="0" fontId="21" fillId="2" borderId="3" xfId="0" applyFont="1" applyFill="1" applyBorder="1" applyAlignment="1" applyProtection="1">
      <alignment horizontal="center" vertical="top" wrapText="1"/>
    </xf>
    <xf numFmtId="0" fontId="21" fillId="2" borderId="6" xfId="0" applyFont="1" applyFill="1" applyBorder="1" applyAlignment="1" applyProtection="1">
      <alignment horizontal="center" vertical="top" wrapText="1"/>
    </xf>
    <xf numFmtId="165" fontId="21" fillId="0" borderId="1" xfId="0" applyNumberFormat="1" applyFont="1" applyBorder="1" applyAlignment="1" applyProtection="1">
      <alignment horizontal="center" vertical="top" wrapText="1"/>
    </xf>
    <xf numFmtId="0" fontId="21" fillId="2" borderId="4" xfId="0" applyFont="1" applyFill="1" applyBorder="1" applyAlignment="1" applyProtection="1">
      <alignment horizontal="center" vertical="top" wrapText="1"/>
    </xf>
    <xf numFmtId="0" fontId="22" fillId="0" borderId="1" xfId="0" applyFont="1" applyBorder="1" applyAlignment="1" applyProtection="1">
      <alignment horizontal="left" vertical="top" wrapText="1"/>
    </xf>
    <xf numFmtId="164" fontId="22" fillId="0" borderId="1" xfId="0" applyNumberFormat="1" applyFont="1" applyBorder="1" applyAlignment="1" applyProtection="1">
      <alignment horizontal="center" vertical="top"/>
    </xf>
    <xf numFmtId="0" fontId="21" fillId="2" borderId="0" xfId="0" applyFont="1" applyFill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6F9D4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56"/>
  <sheetViews>
    <sheetView zoomScale="85" zoomScaleNormal="85" workbookViewId="0">
      <selection activeCell="K6" sqref="K6"/>
    </sheetView>
  </sheetViews>
  <sheetFormatPr defaultColWidth="8.7109375" defaultRowHeight="15"/>
  <cols>
    <col min="1" max="1" width="3.85546875" style="14" customWidth="1"/>
    <col min="2" max="2" width="10.85546875" style="14" customWidth="1"/>
    <col min="3" max="3" width="16.140625" style="14" customWidth="1"/>
    <col min="4" max="4" width="11.5703125" style="14" customWidth="1"/>
    <col min="5" max="5" width="12.42578125" style="14" customWidth="1"/>
    <col min="6" max="6" width="11" style="14" customWidth="1"/>
    <col min="7" max="7" width="11.85546875" style="14" customWidth="1"/>
    <col min="8" max="8" width="13.85546875" style="14" customWidth="1"/>
    <col min="9" max="9" width="11.5703125" style="14" customWidth="1"/>
    <col min="10" max="10" width="10.5703125" style="14" customWidth="1"/>
    <col min="11" max="11" width="10.85546875" style="14" customWidth="1"/>
    <col min="12" max="12" width="15.140625" style="14" customWidth="1"/>
    <col min="13" max="13" width="8.140625" style="14" customWidth="1"/>
    <col min="16369" max="16369" width="8.7109375" style="14"/>
    <col min="16370" max="16384" width="11.5703125" style="14" customWidth="1"/>
  </cols>
  <sheetData>
    <row r="1" spans="1:14 16369:16384" ht="15.75">
      <c r="A1" s="15"/>
      <c r="B1" s="15"/>
      <c r="C1" s="15"/>
      <c r="D1" s="15"/>
      <c r="E1" s="15"/>
      <c r="F1" s="15"/>
      <c r="G1" s="15"/>
      <c r="H1" s="15"/>
      <c r="I1" s="15"/>
      <c r="J1" s="140" t="s">
        <v>334</v>
      </c>
      <c r="K1" s="140"/>
      <c r="L1" s="140"/>
    </row>
    <row r="2" spans="1:14 16369:16384" ht="15.75">
      <c r="A2" s="141" t="s">
        <v>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</row>
    <row r="3" spans="1:14 16369:16384" ht="36.6" customHeight="1">
      <c r="A3" s="142" t="s">
        <v>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4 16369:16384" ht="45.6" customHeight="1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0" t="s">
        <v>7</v>
      </c>
      <c r="G4" s="10"/>
      <c r="H4" s="10"/>
      <c r="I4" s="11" t="s">
        <v>8</v>
      </c>
      <c r="J4" s="11" t="s">
        <v>9</v>
      </c>
      <c r="K4" s="11" t="s">
        <v>10</v>
      </c>
      <c r="L4" s="11" t="s">
        <v>11</v>
      </c>
    </row>
    <row r="5" spans="1:14 16369:16384" ht="90.95" customHeight="1">
      <c r="A5" s="11"/>
      <c r="B5" s="11"/>
      <c r="C5" s="11"/>
      <c r="D5" s="11"/>
      <c r="E5" s="11"/>
      <c r="F5" s="16" t="s">
        <v>12</v>
      </c>
      <c r="G5" s="16" t="s">
        <v>13</v>
      </c>
      <c r="H5" s="16" t="s">
        <v>14</v>
      </c>
      <c r="I5" s="11"/>
      <c r="J5" s="11"/>
      <c r="K5" s="11"/>
      <c r="L5" s="11"/>
    </row>
    <row r="6" spans="1:14 16369:16384" ht="19.350000000000001" customHeight="1">
      <c r="A6" s="17">
        <v>1</v>
      </c>
      <c r="B6" s="16" t="s">
        <v>15</v>
      </c>
      <c r="C6" s="17">
        <v>3</v>
      </c>
      <c r="D6" s="17">
        <v>4</v>
      </c>
      <c r="E6" s="17">
        <v>5</v>
      </c>
      <c r="F6" s="17">
        <v>6</v>
      </c>
      <c r="G6" s="17">
        <v>7</v>
      </c>
      <c r="H6" s="16" t="s">
        <v>16</v>
      </c>
      <c r="I6" s="17">
        <v>9</v>
      </c>
      <c r="J6" s="17">
        <v>10</v>
      </c>
      <c r="K6" s="17">
        <v>11</v>
      </c>
      <c r="L6" s="17">
        <v>12</v>
      </c>
    </row>
    <row r="7" spans="1:14 16369:16384" s="20" customFormat="1" ht="22.5" customHeight="1">
      <c r="A7" s="9" t="s">
        <v>17</v>
      </c>
      <c r="B7" s="9"/>
      <c r="C7" s="9"/>
      <c r="D7" s="9"/>
      <c r="E7" s="9"/>
      <c r="F7" s="9"/>
      <c r="G7" s="9"/>
      <c r="H7" s="18">
        <f>H8+H9+H10+H11+H12+H13+H14+H15+H16+H17+H18+H19+H20+H21+H22+H23+H24+H25+H26+H27</f>
        <v>21.997</v>
      </c>
      <c r="I7" s="19"/>
      <c r="J7" s="18"/>
      <c r="K7" s="18"/>
      <c r="L7" s="18"/>
      <c r="N7" s="21"/>
    </row>
    <row r="8" spans="1:14 16369:16384" s="14" customFormat="1" ht="40.5" customHeight="1">
      <c r="A8" s="22">
        <v>1</v>
      </c>
      <c r="B8" s="23" t="s">
        <v>18</v>
      </c>
      <c r="C8" s="24" t="s">
        <v>19</v>
      </c>
      <c r="D8" s="22">
        <v>745251</v>
      </c>
      <c r="E8" s="25" t="s">
        <v>20</v>
      </c>
      <c r="F8" s="25" t="s">
        <v>21</v>
      </c>
      <c r="G8" s="25" t="s">
        <v>22</v>
      </c>
      <c r="H8" s="22">
        <v>0.72799999999999998</v>
      </c>
      <c r="I8" s="25" t="s">
        <v>23</v>
      </c>
      <c r="J8" s="22">
        <v>2</v>
      </c>
      <c r="K8" s="22">
        <v>6</v>
      </c>
      <c r="L8" s="26" t="s">
        <v>24</v>
      </c>
    </row>
    <row r="9" spans="1:14 16369:16384" s="14" customFormat="1" ht="40.5">
      <c r="A9" s="22">
        <v>2</v>
      </c>
      <c r="B9" s="23" t="s">
        <v>25</v>
      </c>
      <c r="C9" s="23" t="s">
        <v>26</v>
      </c>
      <c r="D9" s="22">
        <v>740644</v>
      </c>
      <c r="E9" s="25" t="s">
        <v>20</v>
      </c>
      <c r="F9" s="25" t="s">
        <v>27</v>
      </c>
      <c r="G9" s="25" t="s">
        <v>28</v>
      </c>
      <c r="H9" s="22">
        <v>0.70399999999999996</v>
      </c>
      <c r="I9" s="25" t="s">
        <v>29</v>
      </c>
      <c r="J9" s="25">
        <v>2</v>
      </c>
      <c r="K9" s="25">
        <v>6</v>
      </c>
      <c r="L9" s="25" t="s">
        <v>24</v>
      </c>
    </row>
    <row r="10" spans="1:14 16369:16384" s="14" customFormat="1" ht="39" customHeight="1">
      <c r="A10" s="22">
        <v>3</v>
      </c>
      <c r="B10" s="23" t="s">
        <v>30</v>
      </c>
      <c r="C10" s="23" t="s">
        <v>31</v>
      </c>
      <c r="D10" s="22">
        <v>745501</v>
      </c>
      <c r="E10" s="25" t="s">
        <v>20</v>
      </c>
      <c r="F10" s="26" t="s">
        <v>32</v>
      </c>
      <c r="G10" s="27" t="s">
        <v>33</v>
      </c>
      <c r="H10" s="28">
        <v>0.3</v>
      </c>
      <c r="I10" s="25" t="s">
        <v>34</v>
      </c>
      <c r="J10" s="25">
        <v>2</v>
      </c>
      <c r="K10" s="25">
        <v>6</v>
      </c>
      <c r="L10" s="25" t="s">
        <v>24</v>
      </c>
    </row>
    <row r="11" spans="1:14 16369:16384" s="14" customFormat="1" ht="42.75" customHeight="1">
      <c r="A11" s="22">
        <v>4</v>
      </c>
      <c r="B11" s="23" t="s">
        <v>35</v>
      </c>
      <c r="C11" s="24" t="s">
        <v>36</v>
      </c>
      <c r="D11" s="22">
        <v>747676</v>
      </c>
      <c r="E11" s="25" t="s">
        <v>20</v>
      </c>
      <c r="F11" s="26" t="s">
        <v>37</v>
      </c>
      <c r="G11" s="26" t="s">
        <v>38</v>
      </c>
      <c r="H11" s="28">
        <f>0.9+0.904</f>
        <v>1.804</v>
      </c>
      <c r="I11" s="25" t="s">
        <v>39</v>
      </c>
      <c r="J11" s="25">
        <v>2</v>
      </c>
      <c r="K11" s="25">
        <v>6</v>
      </c>
      <c r="L11" s="25" t="s">
        <v>40</v>
      </c>
    </row>
    <row r="12" spans="1:14 16369:16384" s="20" customFormat="1" ht="42" customHeight="1">
      <c r="A12" s="22">
        <v>5</v>
      </c>
      <c r="B12" s="23" t="s">
        <v>41</v>
      </c>
      <c r="C12" s="23" t="s">
        <v>42</v>
      </c>
      <c r="D12" s="22">
        <v>746369</v>
      </c>
      <c r="E12" s="29" t="s">
        <v>20</v>
      </c>
      <c r="F12" s="25" t="s">
        <v>43</v>
      </c>
      <c r="G12" s="29" t="s">
        <v>44</v>
      </c>
      <c r="H12" s="28">
        <v>2.3969999999999998</v>
      </c>
      <c r="I12" s="25" t="s">
        <v>45</v>
      </c>
      <c r="J12" s="25">
        <v>1</v>
      </c>
      <c r="K12" s="25">
        <v>6</v>
      </c>
      <c r="L12" s="25" t="s">
        <v>24</v>
      </c>
      <c r="XEO12" s="30"/>
      <c r="XEP12" s="30"/>
      <c r="XEQ12" s="30"/>
      <c r="XER12" s="30"/>
      <c r="XES12" s="30"/>
      <c r="XET12" s="30"/>
      <c r="XEU12" s="30"/>
      <c r="XEV12" s="30"/>
      <c r="XEW12" s="30"/>
      <c r="XEX12" s="30"/>
      <c r="XEY12" s="30"/>
      <c r="XEZ12" s="30"/>
      <c r="XFA12" s="30"/>
      <c r="XFB12" s="30"/>
      <c r="XFC12" s="30"/>
      <c r="XFD12" s="30"/>
    </row>
    <row r="13" spans="1:14 16369:16384" ht="42.75" customHeight="1">
      <c r="A13" s="22">
        <v>6</v>
      </c>
      <c r="B13" s="23" t="s">
        <v>46</v>
      </c>
      <c r="C13" s="24" t="s">
        <v>47</v>
      </c>
      <c r="D13" s="22">
        <v>745256</v>
      </c>
      <c r="E13" s="25" t="s">
        <v>20</v>
      </c>
      <c r="F13" s="25" t="s">
        <v>48</v>
      </c>
      <c r="G13" s="25" t="s">
        <v>49</v>
      </c>
      <c r="H13" s="28">
        <v>1.66</v>
      </c>
      <c r="I13" s="22" t="s">
        <v>45</v>
      </c>
      <c r="J13" s="25">
        <v>2</v>
      </c>
      <c r="K13" s="31">
        <v>6</v>
      </c>
      <c r="L13" s="26" t="s">
        <v>24</v>
      </c>
    </row>
    <row r="14" spans="1:14 16369:16384" ht="45">
      <c r="A14" s="32">
        <v>7</v>
      </c>
      <c r="B14" s="33" t="s">
        <v>50</v>
      </c>
      <c r="C14" s="33" t="s">
        <v>51</v>
      </c>
      <c r="D14" s="32">
        <v>745259</v>
      </c>
      <c r="E14" s="25" t="s">
        <v>20</v>
      </c>
      <c r="F14" s="34" t="s">
        <v>52</v>
      </c>
      <c r="G14" s="34" t="s">
        <v>53</v>
      </c>
      <c r="H14" s="35">
        <v>1.2889999999999999</v>
      </c>
      <c r="I14" s="36" t="s">
        <v>45</v>
      </c>
      <c r="J14" s="36">
        <v>1</v>
      </c>
      <c r="K14" s="36">
        <v>5.5</v>
      </c>
      <c r="L14" s="36" t="s">
        <v>24</v>
      </c>
    </row>
    <row r="15" spans="1:14 16369:16384" ht="70.5" customHeight="1">
      <c r="A15" s="22">
        <v>8</v>
      </c>
      <c r="B15" s="23" t="s">
        <v>54</v>
      </c>
      <c r="C15" s="23" t="s">
        <v>55</v>
      </c>
      <c r="D15" s="22">
        <v>747831</v>
      </c>
      <c r="E15" s="25" t="s">
        <v>20</v>
      </c>
      <c r="F15" s="26" t="s">
        <v>48</v>
      </c>
      <c r="G15" s="26" t="s">
        <v>56</v>
      </c>
      <c r="H15" s="22">
        <f>0.565+0.283+0.18</f>
        <v>1.0279999999999998</v>
      </c>
      <c r="I15" s="25" t="s">
        <v>57</v>
      </c>
      <c r="J15" s="25" t="s">
        <v>58</v>
      </c>
      <c r="K15" s="25" t="s">
        <v>59</v>
      </c>
      <c r="L15" s="25" t="s">
        <v>24</v>
      </c>
    </row>
    <row r="16" spans="1:14 16369:16384" s="37" customFormat="1" ht="44.25" customHeight="1">
      <c r="A16" s="25">
        <v>9</v>
      </c>
      <c r="B16" s="23" t="s">
        <v>60</v>
      </c>
      <c r="C16" s="24" t="s">
        <v>61</v>
      </c>
      <c r="D16" s="22">
        <v>747402</v>
      </c>
      <c r="E16" s="25" t="s">
        <v>20</v>
      </c>
      <c r="F16" s="26" t="s">
        <v>48</v>
      </c>
      <c r="G16" s="26" t="s">
        <v>62</v>
      </c>
      <c r="H16" s="28">
        <v>0.22</v>
      </c>
      <c r="I16" s="25" t="s">
        <v>34</v>
      </c>
      <c r="J16" s="25">
        <v>2</v>
      </c>
      <c r="K16" s="25">
        <v>6</v>
      </c>
      <c r="L16" s="25" t="s">
        <v>24</v>
      </c>
    </row>
    <row r="17" spans="1:13" ht="42.75" customHeight="1">
      <c r="A17" s="22">
        <v>10</v>
      </c>
      <c r="B17" s="23" t="s">
        <v>63</v>
      </c>
      <c r="C17" s="23" t="s">
        <v>64</v>
      </c>
      <c r="D17" s="22">
        <v>745074</v>
      </c>
      <c r="E17" s="25" t="s">
        <v>20</v>
      </c>
      <c r="F17" s="26" t="s">
        <v>65</v>
      </c>
      <c r="G17" s="26" t="s">
        <v>66</v>
      </c>
      <c r="H17" s="22">
        <v>2.3039999999999998</v>
      </c>
      <c r="I17" s="25" t="s">
        <v>23</v>
      </c>
      <c r="J17" s="25">
        <v>2</v>
      </c>
      <c r="K17" s="25">
        <v>6.5</v>
      </c>
      <c r="L17" s="25" t="s">
        <v>24</v>
      </c>
      <c r="M17" s="38"/>
    </row>
    <row r="18" spans="1:13" ht="42.75" customHeight="1">
      <c r="A18" s="22">
        <v>11</v>
      </c>
      <c r="B18" s="23" t="s">
        <v>67</v>
      </c>
      <c r="C18" s="24" t="s">
        <v>68</v>
      </c>
      <c r="D18" s="25">
        <v>93010324</v>
      </c>
      <c r="E18" s="25" t="s">
        <v>20</v>
      </c>
      <c r="F18" s="26" t="s">
        <v>48</v>
      </c>
      <c r="G18" s="26" t="s">
        <v>69</v>
      </c>
      <c r="H18" s="22">
        <v>0.28399999999999997</v>
      </c>
      <c r="I18" s="22" t="s">
        <v>45</v>
      </c>
      <c r="J18" s="22">
        <v>1</v>
      </c>
      <c r="K18" s="22">
        <v>5</v>
      </c>
      <c r="L18" s="25" t="s">
        <v>24</v>
      </c>
    </row>
    <row r="19" spans="1:13" ht="46.5" customHeight="1">
      <c r="A19" s="22">
        <f>A18+1</f>
        <v>12</v>
      </c>
      <c r="B19" s="23" t="s">
        <v>70</v>
      </c>
      <c r="C19" s="39" t="s">
        <v>71</v>
      </c>
      <c r="D19" s="22">
        <v>746370</v>
      </c>
      <c r="E19" s="25" t="s">
        <v>20</v>
      </c>
      <c r="F19" s="26" t="s">
        <v>48</v>
      </c>
      <c r="G19" s="26" t="s">
        <v>72</v>
      </c>
      <c r="H19" s="28">
        <v>0.32</v>
      </c>
      <c r="I19" s="25" t="s">
        <v>34</v>
      </c>
      <c r="J19" s="25">
        <v>2</v>
      </c>
      <c r="K19" s="25">
        <v>6</v>
      </c>
      <c r="L19" s="25" t="s">
        <v>24</v>
      </c>
    </row>
    <row r="20" spans="1:13" ht="43.5" customHeight="1">
      <c r="A20" s="22">
        <v>13</v>
      </c>
      <c r="B20" s="23" t="s">
        <v>73</v>
      </c>
      <c r="C20" s="24" t="s">
        <v>74</v>
      </c>
      <c r="D20" s="22">
        <v>744434</v>
      </c>
      <c r="E20" s="25" t="s">
        <v>20</v>
      </c>
      <c r="F20" s="26" t="s">
        <v>48</v>
      </c>
      <c r="G20" s="26" t="s">
        <v>75</v>
      </c>
      <c r="H20" s="22">
        <v>0.98199999999999998</v>
      </c>
      <c r="I20" s="22" t="s">
        <v>23</v>
      </c>
      <c r="J20" s="22">
        <v>2</v>
      </c>
      <c r="K20" s="22">
        <v>6</v>
      </c>
      <c r="L20" s="25" t="s">
        <v>24</v>
      </c>
    </row>
    <row r="21" spans="1:13" ht="42.75" customHeight="1">
      <c r="A21" s="22">
        <v>14</v>
      </c>
      <c r="B21" s="23" t="s">
        <v>76</v>
      </c>
      <c r="C21" s="23" t="s">
        <v>77</v>
      </c>
      <c r="D21" s="22">
        <v>746220</v>
      </c>
      <c r="E21" s="22" t="s">
        <v>20</v>
      </c>
      <c r="F21" s="26" t="s">
        <v>78</v>
      </c>
      <c r="G21" s="26" t="s">
        <v>79</v>
      </c>
      <c r="H21" s="22">
        <v>1.278</v>
      </c>
      <c r="I21" s="22" t="s">
        <v>45</v>
      </c>
      <c r="J21" s="22">
        <v>1</v>
      </c>
      <c r="K21" s="22">
        <v>6</v>
      </c>
      <c r="L21" s="25" t="s">
        <v>24</v>
      </c>
    </row>
    <row r="22" spans="1:13" ht="40.5">
      <c r="A22" s="22">
        <v>15</v>
      </c>
      <c r="B22" s="23" t="s">
        <v>80</v>
      </c>
      <c r="C22" s="24" t="s">
        <v>81</v>
      </c>
      <c r="D22" s="22">
        <v>747934</v>
      </c>
      <c r="E22" s="25" t="s">
        <v>20</v>
      </c>
      <c r="F22" s="26" t="s">
        <v>48</v>
      </c>
      <c r="G22" s="26" t="s">
        <v>82</v>
      </c>
      <c r="H22" s="28">
        <v>0.78</v>
      </c>
      <c r="I22" s="25" t="s">
        <v>34</v>
      </c>
      <c r="J22" s="25">
        <v>2</v>
      </c>
      <c r="K22" s="25">
        <v>6</v>
      </c>
      <c r="L22" s="25" t="s">
        <v>24</v>
      </c>
    </row>
    <row r="23" spans="1:13" ht="42">
      <c r="A23" s="22">
        <v>16</v>
      </c>
      <c r="B23" s="23" t="s">
        <v>83</v>
      </c>
      <c r="C23" s="39" t="s">
        <v>84</v>
      </c>
      <c r="D23" s="25" t="s">
        <v>85</v>
      </c>
      <c r="E23" s="25" t="s">
        <v>20</v>
      </c>
      <c r="F23" s="26" t="s">
        <v>48</v>
      </c>
      <c r="G23" s="26" t="s">
        <v>86</v>
      </c>
      <c r="H23" s="22">
        <v>0.78400000000000003</v>
      </c>
      <c r="I23" s="22" t="s">
        <v>23</v>
      </c>
      <c r="J23" s="25">
        <v>2</v>
      </c>
      <c r="K23" s="25">
        <v>6</v>
      </c>
      <c r="L23" s="25" t="s">
        <v>24</v>
      </c>
    </row>
    <row r="24" spans="1:13" ht="43.5" customHeight="1">
      <c r="A24" s="22">
        <v>17</v>
      </c>
      <c r="B24" s="23" t="s">
        <v>87</v>
      </c>
      <c r="C24" s="23" t="s">
        <v>88</v>
      </c>
      <c r="D24" s="22">
        <v>746685</v>
      </c>
      <c r="E24" s="25" t="s">
        <v>20</v>
      </c>
      <c r="F24" s="26" t="s">
        <v>89</v>
      </c>
      <c r="G24" s="26" t="s">
        <v>90</v>
      </c>
      <c r="H24" s="28">
        <v>0.76800000000000002</v>
      </c>
      <c r="I24" s="22" t="s">
        <v>23</v>
      </c>
      <c r="J24" s="25">
        <v>2</v>
      </c>
      <c r="K24" s="25">
        <v>6</v>
      </c>
      <c r="L24" s="25" t="s">
        <v>24</v>
      </c>
    </row>
    <row r="25" spans="1:13" ht="45.75" customHeight="1">
      <c r="A25" s="22">
        <v>18</v>
      </c>
      <c r="B25" s="23" t="s">
        <v>91</v>
      </c>
      <c r="C25" s="39" t="s">
        <v>92</v>
      </c>
      <c r="D25" s="40">
        <v>745510</v>
      </c>
      <c r="E25" s="25" t="s">
        <v>20</v>
      </c>
      <c r="F25" s="26" t="s">
        <v>93</v>
      </c>
      <c r="G25" s="26" t="s">
        <v>94</v>
      </c>
      <c r="H25" s="28">
        <v>0.36</v>
      </c>
      <c r="I25" s="22" t="s">
        <v>45</v>
      </c>
      <c r="J25" s="22">
        <v>1</v>
      </c>
      <c r="K25" s="25">
        <v>4.5</v>
      </c>
      <c r="L25" s="25" t="s">
        <v>24</v>
      </c>
    </row>
    <row r="26" spans="1:13" ht="107.45" customHeight="1">
      <c r="A26" s="22">
        <v>19</v>
      </c>
      <c r="B26" s="23" t="s">
        <v>95</v>
      </c>
      <c r="C26" s="23" t="s">
        <v>96</v>
      </c>
      <c r="D26" s="22">
        <v>745324</v>
      </c>
      <c r="E26" s="25" t="s">
        <v>20</v>
      </c>
      <c r="F26" s="26" t="s">
        <v>48</v>
      </c>
      <c r="G26" s="26" t="s">
        <v>97</v>
      </c>
      <c r="H26" s="25">
        <v>2.8039999999999998</v>
      </c>
      <c r="I26" s="25" t="s">
        <v>34</v>
      </c>
      <c r="J26" s="25">
        <v>2</v>
      </c>
      <c r="K26" s="25" t="s">
        <v>98</v>
      </c>
      <c r="L26" s="25" t="s">
        <v>24</v>
      </c>
    </row>
    <row r="27" spans="1:13" ht="45" customHeight="1">
      <c r="A27" s="22">
        <v>20</v>
      </c>
      <c r="B27" s="23" t="s">
        <v>99</v>
      </c>
      <c r="C27" s="23" t="s">
        <v>100</v>
      </c>
      <c r="D27" s="22">
        <v>745075</v>
      </c>
      <c r="E27" s="25" t="s">
        <v>20</v>
      </c>
      <c r="F27" s="26" t="s">
        <v>48</v>
      </c>
      <c r="G27" s="26" t="s">
        <v>101</v>
      </c>
      <c r="H27" s="28">
        <v>1.2030000000000001</v>
      </c>
      <c r="I27" s="22" t="s">
        <v>45</v>
      </c>
      <c r="J27" s="28">
        <v>2</v>
      </c>
      <c r="K27" s="28">
        <v>5</v>
      </c>
      <c r="L27" s="41" t="s">
        <v>24</v>
      </c>
    </row>
    <row r="28" spans="1:13">
      <c r="A28" s="42"/>
      <c r="B28" s="42"/>
      <c r="C28" s="42"/>
      <c r="D28" s="42"/>
      <c r="E28" s="42"/>
      <c r="F28" s="42"/>
      <c r="G28" s="42"/>
      <c r="H28" s="43"/>
      <c r="I28" s="44"/>
      <c r="J28" s="43"/>
      <c r="K28" s="43"/>
      <c r="L28" s="43"/>
    </row>
    <row r="29" spans="1:13">
      <c r="A29" s="44"/>
      <c r="B29" s="44"/>
      <c r="C29" s="44"/>
      <c r="D29" s="44"/>
      <c r="E29" s="44"/>
      <c r="F29" s="44"/>
      <c r="G29" s="42"/>
      <c r="H29" s="44"/>
      <c r="I29" s="44"/>
      <c r="J29" s="44"/>
      <c r="K29" s="44"/>
      <c r="L29" s="44"/>
    </row>
    <row r="30" spans="1:13" ht="15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</row>
    <row r="31" spans="1:13" ht="18.7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pans="1:13" ht="18.75">
      <c r="A32" s="8"/>
      <c r="B32" s="8"/>
      <c r="C32" s="8"/>
      <c r="D32" s="8"/>
      <c r="E32" s="8"/>
      <c r="F32" s="8"/>
      <c r="G32" s="8"/>
      <c r="H32" s="44"/>
      <c r="I32" s="44"/>
      <c r="J32" s="44"/>
      <c r="K32" s="44"/>
      <c r="L32" s="44"/>
    </row>
    <row r="33" spans="1:1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</row>
    <row r="34" spans="1:12" ht="18.7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</row>
    <row r="36" spans="1:1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</row>
    <row r="37" spans="1:1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</row>
    <row r="38" spans="1:1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</row>
    <row r="39" spans="1:1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</row>
    <row r="40" spans="1:1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</row>
    <row r="41" spans="1:1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</row>
    <row r="42" spans="1:1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</row>
    <row r="43" spans="1:1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1:1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</row>
    <row r="45" spans="1:1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</row>
    <row r="46" spans="1:1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1:1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1:1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</row>
    <row r="49" spans="1:1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</row>
    <row r="50" spans="1:1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</row>
    <row r="51" spans="1:1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</row>
    <row r="52" spans="1:1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</row>
    <row r="53" spans="1:1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</row>
    <row r="54" spans="1:1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</row>
    <row r="55" spans="1:1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</row>
    <row r="56" spans="1:1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</row>
    <row r="57" spans="1:1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</row>
    <row r="58" spans="1:1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</row>
    <row r="59" spans="1:1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</row>
    <row r="60" spans="1:1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</row>
    <row r="61" spans="1:1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</row>
    <row r="62" spans="1:1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</row>
    <row r="63" spans="1:1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</row>
    <row r="64" spans="1:1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</row>
    <row r="65" spans="1:12" ht="15.75">
      <c r="A65" s="44"/>
      <c r="B65" s="44"/>
      <c r="C65" s="44"/>
      <c r="D65" s="44"/>
      <c r="E65" s="44"/>
      <c r="F65" s="44"/>
      <c r="G65" s="44"/>
      <c r="H65" s="44"/>
      <c r="I65" s="44"/>
      <c r="J65" s="45"/>
      <c r="K65" s="45"/>
      <c r="L65" s="45"/>
    </row>
    <row r="66" spans="1:12" ht="15.75">
      <c r="A66" s="44"/>
      <c r="B66" s="44"/>
      <c r="C66" s="44"/>
      <c r="D66" s="44"/>
      <c r="E66" s="44"/>
      <c r="F66" s="44"/>
      <c r="G66" s="44"/>
      <c r="H66" s="44"/>
      <c r="I66" s="44"/>
      <c r="J66" s="45"/>
      <c r="K66" s="45"/>
      <c r="L66" s="45"/>
    </row>
    <row r="67" spans="1:12" ht="15.75">
      <c r="A67" s="44"/>
      <c r="B67" s="44"/>
      <c r="C67" s="44"/>
      <c r="D67" s="44"/>
      <c r="E67" s="44"/>
      <c r="F67" s="44"/>
      <c r="G67" s="44"/>
      <c r="H67" s="44"/>
      <c r="I67" s="45"/>
      <c r="J67" s="45"/>
      <c r="K67" s="45"/>
      <c r="L67" s="45"/>
    </row>
    <row r="68" spans="1:12" ht="15.75">
      <c r="A68" s="44"/>
      <c r="B68" s="44"/>
      <c r="C68" s="44"/>
      <c r="D68" s="44"/>
      <c r="E68" s="44"/>
      <c r="F68" s="44"/>
      <c r="G68" s="44"/>
      <c r="H68" s="44"/>
      <c r="I68" s="45"/>
      <c r="J68" s="45"/>
      <c r="K68" s="45"/>
      <c r="L68" s="45"/>
    </row>
    <row r="69" spans="1:12" ht="15.75">
      <c r="A69" s="44"/>
      <c r="B69" s="44"/>
      <c r="C69" s="44"/>
      <c r="D69" s="44"/>
      <c r="E69" s="44"/>
      <c r="F69" s="44"/>
      <c r="G69" s="44"/>
      <c r="H69" s="44"/>
      <c r="I69" s="45"/>
      <c r="J69" s="45"/>
      <c r="K69" s="45"/>
      <c r="L69" s="45"/>
    </row>
    <row r="70" spans="1:12" ht="15.75">
      <c r="A70" s="44"/>
      <c r="B70" s="44"/>
      <c r="C70" s="44"/>
      <c r="D70" s="44"/>
      <c r="E70" s="44"/>
      <c r="F70" s="44"/>
      <c r="G70" s="44"/>
      <c r="H70" s="44"/>
      <c r="I70" s="45"/>
      <c r="J70" s="45"/>
      <c r="K70" s="45"/>
      <c r="L70" s="45"/>
    </row>
    <row r="71" spans="1:12" ht="15.75">
      <c r="A71" s="44"/>
      <c r="B71" s="44"/>
      <c r="C71" s="44"/>
      <c r="D71" s="44"/>
      <c r="E71" s="44"/>
      <c r="F71" s="44"/>
      <c r="G71" s="44"/>
      <c r="H71" s="44"/>
      <c r="I71" s="45"/>
      <c r="J71" s="45"/>
      <c r="K71" s="45"/>
      <c r="L71" s="45"/>
    </row>
    <row r="72" spans="1:12" ht="15.75">
      <c r="A72" s="44"/>
      <c r="B72" s="44"/>
      <c r="C72" s="44"/>
      <c r="D72" s="44"/>
      <c r="E72" s="44"/>
      <c r="F72" s="44"/>
      <c r="G72" s="44"/>
      <c r="H72" s="44"/>
      <c r="I72" s="45"/>
      <c r="J72" s="45"/>
      <c r="K72" s="45"/>
      <c r="L72" s="45"/>
    </row>
    <row r="73" spans="1:12" ht="15.75">
      <c r="A73" s="44"/>
      <c r="B73" s="44"/>
      <c r="C73" s="44"/>
      <c r="D73" s="44"/>
      <c r="E73" s="44"/>
      <c r="F73" s="44"/>
      <c r="G73" s="44"/>
      <c r="H73" s="44"/>
      <c r="I73" s="45"/>
      <c r="J73" s="45"/>
      <c r="K73" s="45"/>
      <c r="L73" s="45"/>
    </row>
    <row r="74" spans="1:12" ht="15.75">
      <c r="A74" s="44"/>
      <c r="B74" s="44"/>
      <c r="C74" s="44"/>
      <c r="D74" s="44"/>
      <c r="E74" s="44"/>
      <c r="F74" s="44"/>
      <c r="G74" s="44"/>
      <c r="H74" s="44"/>
      <c r="I74" s="45"/>
      <c r="J74" s="45"/>
      <c r="K74" s="45"/>
      <c r="L74" s="45"/>
    </row>
    <row r="75" spans="1:12" ht="15.75">
      <c r="A75" s="44"/>
      <c r="B75" s="44"/>
      <c r="C75" s="44"/>
      <c r="D75" s="44"/>
      <c r="E75" s="44"/>
      <c r="F75" s="44"/>
      <c r="G75" s="44"/>
      <c r="H75" s="44"/>
      <c r="I75" s="45"/>
      <c r="J75" s="45"/>
      <c r="K75" s="45"/>
      <c r="L75" s="45"/>
    </row>
    <row r="76" spans="1:12" ht="15.75">
      <c r="A76" s="44"/>
      <c r="B76" s="44"/>
      <c r="C76" s="44"/>
      <c r="D76" s="44"/>
      <c r="E76" s="44"/>
      <c r="F76" s="44"/>
      <c r="G76" s="44"/>
      <c r="H76" s="44"/>
      <c r="I76" s="45"/>
      <c r="J76" s="45"/>
      <c r="K76" s="45"/>
      <c r="L76" s="45"/>
    </row>
    <row r="77" spans="1:12" ht="15.75">
      <c r="A77" s="44"/>
      <c r="B77" s="44"/>
      <c r="C77" s="44"/>
      <c r="D77" s="44"/>
      <c r="E77" s="44"/>
      <c r="F77" s="44"/>
      <c r="G77" s="44"/>
      <c r="H77" s="44"/>
      <c r="I77" s="45"/>
      <c r="J77" s="45"/>
      <c r="K77" s="45"/>
      <c r="L77" s="45"/>
    </row>
    <row r="78" spans="1:12" ht="15.75">
      <c r="A78" s="44"/>
      <c r="B78" s="44"/>
      <c r="C78" s="44"/>
      <c r="D78" s="44"/>
      <c r="E78" s="44"/>
      <c r="F78" s="44"/>
      <c r="G78" s="44"/>
      <c r="H78" s="44"/>
      <c r="I78" s="45"/>
      <c r="J78" s="45"/>
      <c r="K78" s="45"/>
      <c r="L78" s="45"/>
    </row>
    <row r="79" spans="1:12" ht="15.75">
      <c r="A79" s="44"/>
      <c r="B79" s="44"/>
      <c r="C79" s="44"/>
      <c r="D79" s="44"/>
      <c r="E79" s="44"/>
      <c r="F79" s="44"/>
      <c r="G79" s="44"/>
      <c r="H79" s="44"/>
      <c r="I79" s="45"/>
      <c r="J79" s="45"/>
      <c r="K79" s="45"/>
      <c r="L79" s="45"/>
    </row>
    <row r="80" spans="1:12" ht="15.75">
      <c r="A80" s="44"/>
      <c r="B80" s="44"/>
      <c r="C80" s="44"/>
      <c r="D80" s="44"/>
      <c r="E80" s="44"/>
      <c r="F80" s="44"/>
      <c r="G80" s="44"/>
      <c r="H80" s="44"/>
      <c r="I80" s="45"/>
      <c r="J80" s="45"/>
      <c r="K80" s="45"/>
      <c r="L80" s="45"/>
    </row>
    <row r="81" spans="1:12" ht="15.75">
      <c r="A81" s="44"/>
      <c r="B81" s="44"/>
      <c r="C81" s="44"/>
      <c r="D81" s="44"/>
      <c r="E81" s="44"/>
      <c r="F81" s="44"/>
      <c r="G81" s="44"/>
      <c r="H81" s="44"/>
      <c r="I81" s="45"/>
      <c r="J81" s="45"/>
      <c r="K81" s="45"/>
      <c r="L81" s="45"/>
    </row>
    <row r="82" spans="1:12" ht="15.75">
      <c r="A82" s="44"/>
      <c r="B82" s="44"/>
      <c r="C82" s="44"/>
      <c r="D82" s="44"/>
      <c r="E82" s="44"/>
      <c r="F82" s="44"/>
      <c r="G82" s="44"/>
      <c r="H82" s="44"/>
      <c r="I82" s="45"/>
      <c r="J82" s="45"/>
      <c r="K82" s="45"/>
      <c r="L82" s="45"/>
    </row>
    <row r="83" spans="1:12" ht="15.75">
      <c r="A83" s="44"/>
      <c r="B83" s="44"/>
      <c r="C83" s="44"/>
      <c r="D83" s="44"/>
      <c r="E83" s="44"/>
      <c r="F83" s="44"/>
      <c r="G83" s="44"/>
      <c r="H83" s="44"/>
      <c r="I83" s="45"/>
      <c r="J83" s="45"/>
      <c r="K83" s="45"/>
      <c r="L83" s="45"/>
    </row>
    <row r="84" spans="1:12" ht="15.75">
      <c r="A84" s="44"/>
      <c r="B84" s="44"/>
      <c r="C84" s="44"/>
      <c r="D84" s="44"/>
      <c r="E84" s="44"/>
      <c r="F84" s="44"/>
      <c r="G84" s="44"/>
      <c r="H84" s="44"/>
      <c r="I84" s="45"/>
      <c r="J84" s="45"/>
      <c r="K84" s="45"/>
      <c r="L84" s="45"/>
    </row>
    <row r="85" spans="1:12" ht="15.75">
      <c r="A85" s="44"/>
      <c r="B85" s="44"/>
      <c r="C85" s="44"/>
      <c r="D85" s="44"/>
      <c r="E85" s="44"/>
      <c r="F85" s="44"/>
      <c r="G85" s="44"/>
      <c r="H85" s="44"/>
      <c r="I85" s="45"/>
      <c r="J85" s="45"/>
      <c r="K85" s="45"/>
      <c r="L85" s="45"/>
    </row>
    <row r="86" spans="1:12" ht="15.75">
      <c r="A86" s="44"/>
      <c r="B86" s="44"/>
      <c r="C86" s="44"/>
      <c r="D86" s="44"/>
      <c r="E86" s="44"/>
      <c r="F86" s="44"/>
      <c r="G86" s="44"/>
      <c r="H86" s="44"/>
      <c r="I86" s="45"/>
      <c r="J86" s="45"/>
      <c r="K86" s="45"/>
      <c r="L86" s="45"/>
    </row>
    <row r="87" spans="1:12" ht="15.75">
      <c r="A87" s="44"/>
      <c r="B87" s="44"/>
      <c r="C87" s="44"/>
      <c r="D87" s="44"/>
      <c r="E87" s="44"/>
      <c r="F87" s="44"/>
      <c r="G87" s="44"/>
      <c r="H87" s="44"/>
      <c r="I87" s="45"/>
      <c r="J87" s="45"/>
      <c r="K87" s="45"/>
      <c r="L87" s="45"/>
    </row>
    <row r="88" spans="1:12" ht="15.75">
      <c r="A88" s="44"/>
      <c r="B88" s="44"/>
      <c r="C88" s="44"/>
      <c r="D88" s="44"/>
      <c r="E88" s="44"/>
      <c r="F88" s="44"/>
      <c r="G88" s="44"/>
      <c r="H88" s="44"/>
      <c r="I88" s="45"/>
      <c r="J88" s="45"/>
      <c r="K88" s="45"/>
      <c r="L88" s="45"/>
    </row>
    <row r="89" spans="1:12" ht="15.75">
      <c r="A89" s="44"/>
      <c r="B89" s="44"/>
      <c r="C89" s="44"/>
      <c r="D89" s="44"/>
      <c r="E89" s="44"/>
      <c r="F89" s="44"/>
      <c r="G89" s="44"/>
      <c r="H89" s="44"/>
      <c r="I89" s="45"/>
      <c r="J89" s="45"/>
      <c r="K89" s="45"/>
      <c r="L89" s="45"/>
    </row>
    <row r="90" spans="1:12" ht="15.75">
      <c r="A90" s="44"/>
      <c r="B90" s="44"/>
      <c r="C90" s="44"/>
      <c r="D90" s="44"/>
      <c r="E90" s="44"/>
      <c r="F90" s="44"/>
      <c r="G90" s="44"/>
      <c r="H90" s="44"/>
      <c r="I90" s="45"/>
      <c r="J90" s="45"/>
      <c r="K90" s="45"/>
      <c r="L90" s="45"/>
    </row>
    <row r="91" spans="1:12" ht="15.75">
      <c r="A91" s="44"/>
      <c r="B91" s="44"/>
      <c r="C91" s="44"/>
      <c r="D91" s="44"/>
      <c r="E91" s="44"/>
      <c r="F91" s="44"/>
      <c r="G91" s="44"/>
      <c r="H91" s="44"/>
      <c r="I91" s="45"/>
      <c r="J91" s="45"/>
      <c r="K91" s="45"/>
      <c r="L91" s="45"/>
    </row>
    <row r="92" spans="1:12" ht="15.75">
      <c r="A92" s="44"/>
      <c r="B92" s="44"/>
      <c r="C92" s="44"/>
      <c r="D92" s="44"/>
      <c r="E92" s="44"/>
      <c r="F92" s="44"/>
      <c r="G92" s="44"/>
      <c r="H92" s="44"/>
      <c r="I92" s="45"/>
      <c r="J92" s="45"/>
      <c r="K92" s="45"/>
      <c r="L92" s="45"/>
    </row>
    <row r="93" spans="1:12" ht="15.75">
      <c r="A93" s="44"/>
      <c r="B93" s="44"/>
      <c r="C93" s="44"/>
      <c r="D93" s="44"/>
      <c r="E93" s="44"/>
      <c r="F93" s="44"/>
      <c r="G93" s="44"/>
      <c r="H93" s="44"/>
      <c r="I93" s="45"/>
      <c r="J93" s="45"/>
      <c r="K93" s="45"/>
      <c r="L93" s="45"/>
    </row>
    <row r="94" spans="1:12" ht="15.75">
      <c r="A94" s="44"/>
      <c r="B94" s="44"/>
      <c r="C94" s="44"/>
      <c r="D94" s="44"/>
      <c r="E94" s="44"/>
      <c r="F94" s="44"/>
      <c r="G94" s="44"/>
      <c r="H94" s="44"/>
      <c r="I94" s="45"/>
      <c r="J94" s="45"/>
      <c r="K94" s="45"/>
      <c r="L94" s="45"/>
    </row>
    <row r="95" spans="1:12" ht="15.75">
      <c r="A95" s="44"/>
      <c r="B95" s="44"/>
      <c r="C95" s="44"/>
      <c r="D95" s="44"/>
      <c r="E95" s="44"/>
      <c r="F95" s="44"/>
      <c r="G95" s="44"/>
      <c r="H95" s="44"/>
      <c r="I95" s="45"/>
      <c r="J95" s="45"/>
      <c r="K95" s="45"/>
      <c r="L95" s="45"/>
    </row>
    <row r="96" spans="1:12" ht="15.75">
      <c r="A96" s="44"/>
      <c r="B96" s="44"/>
      <c r="C96" s="44"/>
      <c r="D96" s="44"/>
      <c r="E96" s="44"/>
      <c r="F96" s="44"/>
      <c r="G96" s="44"/>
      <c r="H96" s="44"/>
      <c r="I96" s="45"/>
      <c r="J96" s="45"/>
      <c r="K96" s="45"/>
      <c r="L96" s="45"/>
    </row>
    <row r="97" spans="1:12" ht="15.75">
      <c r="A97" s="44"/>
      <c r="B97" s="44"/>
      <c r="C97" s="44"/>
      <c r="D97" s="44"/>
      <c r="E97" s="44"/>
      <c r="F97" s="44"/>
      <c r="G97" s="44"/>
      <c r="H97" s="44"/>
      <c r="I97" s="45"/>
      <c r="J97" s="45"/>
      <c r="K97" s="45"/>
      <c r="L97" s="45"/>
    </row>
    <row r="98" spans="1:12" ht="15.75">
      <c r="A98" s="44"/>
      <c r="B98" s="44"/>
      <c r="C98" s="44"/>
      <c r="D98" s="44"/>
      <c r="E98" s="44"/>
      <c r="F98" s="44"/>
      <c r="G98" s="44"/>
      <c r="H98" s="44"/>
      <c r="I98" s="45"/>
      <c r="J98" s="45"/>
      <c r="K98" s="45"/>
      <c r="L98" s="45"/>
    </row>
    <row r="99" spans="1:12" ht="15.75">
      <c r="A99" s="44"/>
      <c r="B99" s="44"/>
      <c r="C99" s="44"/>
      <c r="D99" s="44"/>
      <c r="E99" s="44"/>
      <c r="F99" s="44"/>
      <c r="G99" s="44"/>
      <c r="H99" s="44"/>
      <c r="I99" s="45"/>
      <c r="J99" s="45"/>
      <c r="K99" s="45"/>
      <c r="L99" s="45"/>
    </row>
    <row r="100" spans="1:12" ht="15.75">
      <c r="A100" s="44"/>
      <c r="B100" s="44"/>
      <c r="C100" s="44"/>
      <c r="D100" s="44"/>
      <c r="E100" s="44"/>
      <c r="F100" s="44"/>
      <c r="G100" s="44"/>
      <c r="H100" s="44"/>
      <c r="I100" s="45"/>
      <c r="J100" s="45"/>
      <c r="K100" s="45"/>
      <c r="L100" s="45"/>
    </row>
    <row r="101" spans="1:12" ht="15.75">
      <c r="A101" s="44"/>
      <c r="B101" s="44"/>
      <c r="C101" s="44"/>
      <c r="D101" s="44"/>
      <c r="E101" s="44"/>
      <c r="F101" s="44"/>
      <c r="G101" s="44"/>
      <c r="H101" s="44"/>
      <c r="I101" s="45"/>
      <c r="J101" s="45"/>
      <c r="K101" s="45"/>
      <c r="L101" s="45"/>
    </row>
    <row r="102" spans="1:12" ht="15.75">
      <c r="A102" s="44"/>
      <c r="B102" s="44"/>
      <c r="C102" s="44"/>
      <c r="D102" s="44"/>
      <c r="E102" s="44"/>
      <c r="F102" s="44"/>
      <c r="G102" s="44"/>
      <c r="H102" s="44"/>
      <c r="I102" s="45"/>
      <c r="J102" s="45"/>
      <c r="K102" s="45"/>
      <c r="L102" s="45"/>
    </row>
    <row r="103" spans="1:12" ht="15.75">
      <c r="A103" s="44"/>
      <c r="B103" s="44"/>
      <c r="C103" s="44"/>
      <c r="D103" s="44"/>
      <c r="E103" s="44"/>
      <c r="F103" s="44"/>
      <c r="G103" s="44"/>
      <c r="H103" s="44"/>
      <c r="I103" s="45"/>
      <c r="J103" s="45"/>
      <c r="K103" s="45"/>
      <c r="L103" s="45"/>
    </row>
    <row r="104" spans="1:12" ht="15.75">
      <c r="A104" s="44"/>
      <c r="B104" s="44"/>
      <c r="C104" s="44"/>
      <c r="D104" s="44"/>
      <c r="E104" s="44"/>
      <c r="F104" s="44"/>
      <c r="G104" s="44"/>
      <c r="H104" s="44"/>
      <c r="I104" s="45"/>
      <c r="J104" s="45"/>
      <c r="K104" s="45"/>
      <c r="L104" s="45"/>
    </row>
    <row r="105" spans="1:12" ht="15.75">
      <c r="A105" s="44"/>
      <c r="B105" s="44"/>
      <c r="C105" s="44"/>
      <c r="D105" s="44"/>
      <c r="E105" s="44"/>
      <c r="F105" s="44"/>
      <c r="G105" s="44"/>
      <c r="H105" s="44"/>
      <c r="I105" s="45"/>
      <c r="J105" s="45"/>
      <c r="K105" s="45"/>
      <c r="L105" s="45"/>
    </row>
    <row r="106" spans="1:12" ht="15.75">
      <c r="A106" s="44"/>
      <c r="B106" s="44"/>
      <c r="C106" s="44"/>
      <c r="D106" s="44"/>
      <c r="E106" s="44"/>
      <c r="F106" s="44"/>
      <c r="G106" s="44"/>
      <c r="H106" s="44"/>
      <c r="I106" s="45"/>
      <c r="J106" s="45"/>
      <c r="K106" s="45"/>
      <c r="L106" s="45"/>
    </row>
    <row r="107" spans="1:12" ht="15.75">
      <c r="A107" s="44"/>
      <c r="B107" s="44"/>
      <c r="C107" s="44"/>
      <c r="D107" s="44"/>
      <c r="E107" s="44"/>
      <c r="F107" s="44"/>
      <c r="G107" s="44"/>
      <c r="H107" s="44"/>
      <c r="I107" s="45"/>
      <c r="J107" s="45"/>
      <c r="K107" s="45"/>
      <c r="L107" s="45"/>
    </row>
    <row r="108" spans="1:12" ht="15.75">
      <c r="A108" s="44"/>
      <c r="B108" s="44"/>
      <c r="C108" s="44"/>
      <c r="D108" s="44"/>
      <c r="E108" s="44"/>
      <c r="F108" s="44"/>
      <c r="G108" s="44"/>
      <c r="H108" s="44"/>
      <c r="I108" s="45"/>
      <c r="J108" s="45"/>
      <c r="K108" s="45"/>
      <c r="L108" s="45"/>
    </row>
    <row r="109" spans="1:12" ht="15.75">
      <c r="A109" s="44"/>
      <c r="B109" s="44"/>
      <c r="C109" s="44"/>
      <c r="D109" s="44"/>
      <c r="E109" s="44"/>
      <c r="F109" s="44"/>
      <c r="G109" s="44"/>
      <c r="H109" s="44"/>
      <c r="I109" s="45"/>
      <c r="J109" s="45"/>
      <c r="K109" s="45"/>
      <c r="L109" s="45"/>
    </row>
    <row r="110" spans="1:12" ht="15.75">
      <c r="A110" s="44"/>
      <c r="B110" s="44"/>
      <c r="C110" s="44"/>
      <c r="D110" s="44"/>
      <c r="E110" s="44"/>
      <c r="F110" s="44"/>
      <c r="G110" s="44"/>
      <c r="H110" s="44"/>
      <c r="I110" s="45"/>
      <c r="J110" s="45"/>
      <c r="K110" s="45"/>
      <c r="L110" s="45"/>
    </row>
    <row r="111" spans="1:12" ht="15.75">
      <c r="A111" s="44"/>
      <c r="B111" s="44"/>
      <c r="C111" s="44"/>
      <c r="D111" s="44"/>
      <c r="E111" s="44"/>
      <c r="F111" s="44"/>
      <c r="G111" s="44"/>
      <c r="H111" s="44"/>
      <c r="I111" s="45"/>
      <c r="J111" s="45"/>
      <c r="K111" s="45"/>
      <c r="L111" s="45"/>
    </row>
    <row r="112" spans="1:12" ht="15.75">
      <c r="A112" s="44"/>
      <c r="B112" s="44"/>
      <c r="C112" s="44"/>
      <c r="D112" s="44"/>
      <c r="E112" s="44"/>
      <c r="F112" s="44"/>
      <c r="G112" s="44"/>
      <c r="H112" s="44"/>
      <c r="I112" s="45"/>
      <c r="J112" s="45"/>
      <c r="K112" s="45"/>
      <c r="L112" s="45"/>
    </row>
    <row r="113" spans="1:12" ht="15.75">
      <c r="A113" s="44"/>
      <c r="B113" s="44"/>
      <c r="C113" s="44"/>
      <c r="D113" s="44"/>
      <c r="E113" s="44"/>
      <c r="F113" s="44"/>
      <c r="G113" s="44"/>
      <c r="H113" s="44"/>
      <c r="I113" s="45"/>
      <c r="J113" s="45"/>
      <c r="K113" s="45"/>
      <c r="L113" s="45"/>
    </row>
    <row r="114" spans="1:12" ht="15.75">
      <c r="A114" s="44"/>
      <c r="B114" s="44"/>
      <c r="C114" s="44"/>
      <c r="D114" s="44"/>
      <c r="E114" s="44"/>
      <c r="F114" s="44"/>
      <c r="G114" s="44"/>
      <c r="H114" s="44"/>
      <c r="I114" s="45"/>
      <c r="J114" s="45"/>
      <c r="K114" s="45"/>
      <c r="L114" s="45"/>
    </row>
    <row r="115" spans="1:12" ht="15.75">
      <c r="A115" s="44"/>
      <c r="B115" s="44"/>
      <c r="C115" s="44"/>
      <c r="D115" s="44"/>
      <c r="E115" s="44"/>
      <c r="F115" s="44"/>
      <c r="G115" s="44"/>
      <c r="H115" s="44"/>
      <c r="I115" s="45"/>
      <c r="J115" s="45"/>
      <c r="K115" s="45"/>
      <c r="L115" s="45"/>
    </row>
    <row r="116" spans="1:12" ht="15.75">
      <c r="A116" s="44"/>
      <c r="B116" s="44"/>
      <c r="C116" s="44"/>
      <c r="D116" s="44"/>
      <c r="E116" s="44"/>
      <c r="F116" s="44"/>
      <c r="G116" s="44"/>
      <c r="H116" s="44"/>
      <c r="I116" s="45"/>
      <c r="J116" s="45"/>
      <c r="K116" s="45"/>
      <c r="L116" s="45"/>
    </row>
    <row r="117" spans="1:12" ht="15.75">
      <c r="A117" s="44"/>
      <c r="B117" s="44"/>
      <c r="C117" s="44"/>
      <c r="D117" s="44"/>
      <c r="E117" s="44"/>
      <c r="F117" s="44"/>
      <c r="G117" s="44"/>
      <c r="H117" s="44"/>
      <c r="I117" s="45"/>
      <c r="J117" s="45"/>
      <c r="K117" s="45"/>
      <c r="L117" s="45"/>
    </row>
    <row r="118" spans="1:12" ht="15.75">
      <c r="A118" s="44"/>
      <c r="B118" s="44"/>
      <c r="C118" s="44"/>
      <c r="D118" s="44"/>
      <c r="E118" s="44"/>
      <c r="F118" s="44"/>
      <c r="G118" s="44"/>
      <c r="H118" s="44"/>
      <c r="I118" s="45"/>
      <c r="J118" s="45"/>
      <c r="K118" s="45"/>
      <c r="L118" s="45"/>
    </row>
    <row r="119" spans="1:12" ht="15.75">
      <c r="A119" s="44"/>
      <c r="B119" s="44"/>
      <c r="C119" s="44"/>
      <c r="D119" s="44"/>
      <c r="E119" s="44"/>
      <c r="F119" s="44"/>
      <c r="G119" s="44"/>
      <c r="H119" s="44"/>
      <c r="I119" s="45"/>
      <c r="J119" s="45"/>
      <c r="K119" s="45"/>
      <c r="L119" s="45"/>
    </row>
    <row r="120" spans="1:12" ht="15.75">
      <c r="A120" s="44"/>
      <c r="B120" s="44"/>
      <c r="C120" s="44"/>
      <c r="D120" s="44"/>
      <c r="E120" s="44"/>
      <c r="F120" s="44"/>
      <c r="G120" s="44"/>
      <c r="H120" s="44"/>
      <c r="I120" s="45"/>
      <c r="J120" s="45"/>
      <c r="K120" s="45"/>
      <c r="L120" s="45"/>
    </row>
    <row r="121" spans="1:12" ht="15.75">
      <c r="A121" s="44"/>
      <c r="B121" s="44"/>
      <c r="C121" s="44"/>
      <c r="D121" s="44"/>
      <c r="E121" s="44"/>
      <c r="F121" s="44"/>
      <c r="G121" s="44"/>
      <c r="H121" s="44"/>
      <c r="I121" s="45"/>
      <c r="J121" s="45"/>
      <c r="K121" s="45"/>
      <c r="L121" s="45"/>
    </row>
    <row r="122" spans="1:12" ht="15.75">
      <c r="A122" s="44"/>
      <c r="B122" s="44"/>
      <c r="C122" s="44"/>
      <c r="D122" s="44"/>
      <c r="E122" s="44"/>
      <c r="F122" s="44"/>
      <c r="G122" s="44"/>
      <c r="H122" s="44"/>
      <c r="I122" s="45"/>
      <c r="J122" s="45"/>
      <c r="K122" s="45"/>
      <c r="L122" s="45"/>
    </row>
    <row r="123" spans="1:12" ht="15.75">
      <c r="A123" s="44"/>
      <c r="B123" s="44"/>
      <c r="C123" s="44"/>
      <c r="D123" s="44"/>
      <c r="E123" s="44"/>
      <c r="F123" s="44"/>
      <c r="G123" s="44"/>
      <c r="H123" s="44"/>
      <c r="I123" s="45"/>
      <c r="J123" s="45"/>
      <c r="K123" s="45"/>
      <c r="L123" s="45"/>
    </row>
    <row r="124" spans="1:12" ht="15.75">
      <c r="A124" s="44"/>
      <c r="B124" s="44"/>
      <c r="C124" s="44"/>
      <c r="D124" s="44"/>
      <c r="E124" s="44"/>
      <c r="F124" s="44"/>
      <c r="G124" s="44"/>
      <c r="H124" s="44"/>
      <c r="I124" s="45"/>
      <c r="J124" s="45"/>
      <c r="K124" s="45"/>
      <c r="L124" s="45"/>
    </row>
    <row r="125" spans="1:12" ht="15.75">
      <c r="A125" s="44"/>
      <c r="B125" s="44"/>
      <c r="C125" s="44"/>
      <c r="D125" s="44"/>
      <c r="E125" s="44"/>
      <c r="F125" s="44"/>
      <c r="G125" s="44"/>
      <c r="H125" s="44"/>
      <c r="I125" s="45"/>
      <c r="J125" s="45"/>
      <c r="K125" s="45"/>
      <c r="L125" s="45"/>
    </row>
    <row r="126" spans="1:12" ht="15.75">
      <c r="A126" s="44"/>
      <c r="B126" s="44"/>
      <c r="C126" s="44"/>
      <c r="D126" s="44"/>
      <c r="E126" s="44"/>
      <c r="F126" s="44"/>
      <c r="G126" s="44"/>
      <c r="H126" s="44"/>
      <c r="I126" s="45"/>
      <c r="J126" s="45"/>
      <c r="K126" s="45"/>
      <c r="L126" s="45"/>
    </row>
    <row r="127" spans="1:12" ht="15.75">
      <c r="A127" s="44"/>
      <c r="B127" s="44"/>
      <c r="C127" s="44"/>
      <c r="D127" s="44"/>
      <c r="E127" s="44"/>
      <c r="F127" s="44"/>
      <c r="G127" s="44"/>
      <c r="H127" s="44"/>
      <c r="I127" s="45"/>
      <c r="J127" s="45"/>
      <c r="K127" s="45"/>
      <c r="L127" s="45"/>
    </row>
    <row r="128" spans="1:12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</row>
    <row r="129" spans="1:12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</row>
    <row r="130" spans="1:12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</row>
    <row r="131" spans="1:12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</row>
    <row r="132" spans="1:1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</row>
    <row r="133" spans="1:12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</row>
    <row r="134" spans="1:12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</row>
    <row r="135" spans="1:12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</row>
    <row r="136" spans="1:12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</row>
    <row r="137" spans="1:12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</row>
    <row r="138" spans="1:12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</row>
    <row r="139" spans="1:1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</row>
    <row r="140" spans="1:1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</row>
    <row r="141" spans="1:12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</row>
    <row r="142" spans="1:1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</row>
    <row r="143" spans="1:12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</row>
    <row r="144" spans="1:12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</row>
    <row r="145" spans="1:12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</row>
    <row r="146" spans="1:12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</row>
    <row r="147" spans="1:12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</row>
    <row r="148" spans="1:12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</row>
    <row r="149" spans="1:12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</row>
    <row r="150" spans="1:12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</row>
    <row r="151" spans="1:12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</row>
    <row r="152" spans="1:12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</row>
    <row r="153" spans="1:12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</row>
    <row r="154" spans="1:12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</row>
    <row r="155" spans="1:12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</row>
    <row r="156" spans="1:12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</row>
  </sheetData>
  <mergeCells count="17">
    <mergeCell ref="A7:G7"/>
    <mergeCell ref="A31:L31"/>
    <mergeCell ref="A32:G32"/>
    <mergeCell ref="A34:L34"/>
    <mergeCell ref="J1:L1"/>
    <mergeCell ref="A2:L2"/>
    <mergeCell ref="A3:L3"/>
    <mergeCell ref="A4:A5"/>
    <mergeCell ref="B4:B5"/>
    <mergeCell ref="C4:C5"/>
    <mergeCell ref="D4:D5"/>
    <mergeCell ref="E4:E5"/>
    <mergeCell ref="F4:H4"/>
    <mergeCell ref="I4:I5"/>
    <mergeCell ref="J4:J5"/>
    <mergeCell ref="K4:K5"/>
    <mergeCell ref="L4:L5"/>
  </mergeCells>
  <pageMargins left="0.27569444444444402" right="0.27569444444444402" top="0.59027777777777801" bottom="0.39374999999999999" header="0.511811023622047" footer="0.511811023622047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X163"/>
  <sheetViews>
    <sheetView topLeftCell="A19" zoomScale="85" zoomScaleNormal="85" workbookViewId="0">
      <selection activeCell="U6" sqref="U6"/>
    </sheetView>
  </sheetViews>
  <sheetFormatPr defaultColWidth="11.5703125" defaultRowHeight="15"/>
  <cols>
    <col min="1" max="1" width="2.7109375" style="14" customWidth="1"/>
    <col min="2" max="2" width="6.7109375" style="14" customWidth="1"/>
    <col min="3" max="3" width="11.28515625" style="14" customWidth="1"/>
    <col min="4" max="4" width="7.42578125" style="14" customWidth="1"/>
    <col min="5" max="5" width="7.7109375" style="14" customWidth="1"/>
    <col min="6" max="7" width="11.5703125" style="14" hidden="1"/>
    <col min="8" max="8" width="9.140625" style="14" customWidth="1"/>
    <col min="9" max="10" width="11.5703125" style="14" hidden="1"/>
    <col min="11" max="11" width="8.85546875" style="14" customWidth="1"/>
    <col min="12" max="12" width="9.5703125" style="14" customWidth="1"/>
    <col min="13" max="13" width="8.28515625" style="14" customWidth="1"/>
    <col min="14" max="14" width="9.28515625" style="14" customWidth="1"/>
    <col min="15" max="15" width="8" style="14" customWidth="1"/>
    <col min="16" max="16" width="8.5703125" style="14" customWidth="1"/>
    <col min="17" max="17" width="9.5703125" style="14" customWidth="1"/>
    <col min="18" max="18" width="9.140625" style="14" customWidth="1"/>
    <col min="19" max="19" width="11.5703125" style="14" hidden="1"/>
    <col min="20" max="20" width="8.7109375" style="14" customWidth="1"/>
    <col min="21" max="21" width="8.85546875" style="14" customWidth="1"/>
  </cols>
  <sheetData>
    <row r="2" spans="1:24" ht="15.75">
      <c r="A2" s="46"/>
      <c r="B2" s="46"/>
      <c r="C2" s="46"/>
      <c r="D2" s="46"/>
      <c r="E2" s="46"/>
      <c r="F2" s="46"/>
      <c r="G2" s="46"/>
      <c r="H2" s="46"/>
      <c r="I2" s="47"/>
      <c r="J2" s="47"/>
      <c r="K2" s="13"/>
      <c r="L2" s="13"/>
      <c r="M2" s="13"/>
      <c r="N2" s="13"/>
      <c r="O2" s="13"/>
      <c r="P2" s="13"/>
      <c r="Q2" s="13"/>
      <c r="R2" s="13"/>
      <c r="V2" s="14"/>
    </row>
    <row r="3" spans="1:24" ht="15.75">
      <c r="A3" s="13" t="s">
        <v>102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48"/>
      <c r="V3" s="14"/>
    </row>
    <row r="4" spans="1:24" ht="26.25" customHeight="1">
      <c r="A4" s="12" t="s">
        <v>103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5"/>
      <c r="P4" s="15"/>
      <c r="Q4" s="15"/>
      <c r="R4" s="15"/>
      <c r="V4" s="14"/>
    </row>
    <row r="5" spans="1:24" ht="132.75" customHeight="1">
      <c r="A5" s="11" t="s">
        <v>2</v>
      </c>
      <c r="B5" s="11" t="s">
        <v>104</v>
      </c>
      <c r="C5" s="11" t="s">
        <v>4</v>
      </c>
      <c r="D5" s="11" t="s">
        <v>5</v>
      </c>
      <c r="E5" s="11" t="s">
        <v>105</v>
      </c>
      <c r="F5" s="10" t="s">
        <v>106</v>
      </c>
      <c r="G5" s="10"/>
      <c r="H5" s="10"/>
      <c r="I5" s="10"/>
      <c r="J5" s="10"/>
      <c r="K5" s="11" t="s">
        <v>107</v>
      </c>
      <c r="L5" s="11" t="s">
        <v>108</v>
      </c>
      <c r="M5" s="6" t="s">
        <v>109</v>
      </c>
      <c r="N5" s="11" t="s">
        <v>110</v>
      </c>
      <c r="O5" s="11" t="s">
        <v>111</v>
      </c>
      <c r="P5" s="6" t="s">
        <v>112</v>
      </c>
      <c r="Q5" s="11" t="s">
        <v>113</v>
      </c>
      <c r="R5" s="5" t="s">
        <v>114</v>
      </c>
      <c r="T5" s="4" t="s">
        <v>115</v>
      </c>
      <c r="U5" s="4"/>
      <c r="V5" s="14"/>
    </row>
    <row r="6" spans="1:24" ht="120">
      <c r="A6" s="11"/>
      <c r="B6" s="11"/>
      <c r="C6" s="11"/>
      <c r="D6" s="11"/>
      <c r="E6" s="11"/>
      <c r="F6" s="16" t="s">
        <v>116</v>
      </c>
      <c r="G6" s="16" t="s">
        <v>117</v>
      </c>
      <c r="H6" s="16" t="s">
        <v>14</v>
      </c>
      <c r="I6" s="16" t="s">
        <v>118</v>
      </c>
      <c r="J6" s="49" t="s">
        <v>119</v>
      </c>
      <c r="K6" s="11"/>
      <c r="L6" s="11"/>
      <c r="M6" s="6"/>
      <c r="N6" s="11"/>
      <c r="O6" s="11"/>
      <c r="P6" s="6"/>
      <c r="Q6" s="11"/>
      <c r="R6" s="11"/>
      <c r="S6" s="50" t="s">
        <v>120</v>
      </c>
      <c r="T6" s="50" t="s">
        <v>121</v>
      </c>
      <c r="U6" s="51" t="s">
        <v>122</v>
      </c>
      <c r="V6" s="50" t="s">
        <v>123</v>
      </c>
    </row>
    <row r="7" spans="1:24">
      <c r="A7" s="17">
        <v>1</v>
      </c>
      <c r="B7" s="16">
        <v>2</v>
      </c>
      <c r="C7" s="17">
        <v>3</v>
      </c>
      <c r="D7" s="17">
        <v>4</v>
      </c>
      <c r="E7" s="17">
        <v>5</v>
      </c>
      <c r="F7" s="17">
        <v>6</v>
      </c>
      <c r="G7" s="17">
        <v>7</v>
      </c>
      <c r="H7" s="52">
        <v>8</v>
      </c>
      <c r="I7" s="16"/>
      <c r="J7" s="16"/>
      <c r="K7" s="17">
        <v>9</v>
      </c>
      <c r="L7" s="17">
        <v>10</v>
      </c>
      <c r="M7" s="53">
        <v>11</v>
      </c>
      <c r="N7" s="17">
        <v>12</v>
      </c>
      <c r="O7" s="17">
        <v>13</v>
      </c>
      <c r="P7" s="53">
        <v>14</v>
      </c>
      <c r="Q7" s="17">
        <v>15</v>
      </c>
      <c r="R7" s="17">
        <v>16</v>
      </c>
      <c r="S7" s="54"/>
      <c r="T7" s="55"/>
      <c r="U7" s="56"/>
      <c r="V7" s="14"/>
    </row>
    <row r="8" spans="1:24">
      <c r="A8" s="3" t="s">
        <v>17</v>
      </c>
      <c r="B8" s="3"/>
      <c r="C8" s="3"/>
      <c r="D8" s="3"/>
      <c r="E8" s="3"/>
      <c r="F8" s="3"/>
      <c r="G8" s="3"/>
      <c r="H8" s="58">
        <f>H9+H10+H11+H12+H13+H14+H15+H16+H17+H18+H19+H20+H21+H22+H23+H24+H25+H26+H27+H28+H29+H30+H31+H32+H33+H34+H35+H36+H37+H38+H39+H40+H41+H42+H43+H44+H45+H46+H47+H48+H49+H50+H51+H52+H53+H54</f>
        <v>36.318000000000005</v>
      </c>
      <c r="I8" s="18">
        <f>I9+I10+I11+I12+I13+I14+I15+I16+I17+I18+I19+I20+I21+I22+I23+I24+I25+I26+I27+I28+I29+I30+I31+I32+I33+I34+I35+I36+I37+I38+I39+I40+I41+I42+I43+I44+I45+I46+I47+I48+I49+I50+I51+I52+I53+I54</f>
        <v>35.309000000000005</v>
      </c>
      <c r="J8" s="18">
        <f>J9+J10+J11+J12+J13+J14+J15+J16+J17+J18+J19+J20+J21+J22+J23+J24+J25+J26+J27+J28+J29+J30+J31+J32+J33+J34+J35+J36+J37+J38+J39+J40+J41+J42+J43+J44+J45+J46+J47+J48+J49+J50+J51+J52+J53+J54</f>
        <v>1.0090000000000001</v>
      </c>
      <c r="K8" s="18">
        <f t="shared" ref="K8:L11" si="0">ROUND(N8/Q8*100,1)</f>
        <v>54.3</v>
      </c>
      <c r="L8" s="18">
        <f t="shared" si="0"/>
        <v>70</v>
      </c>
      <c r="M8" s="59">
        <f>ROUND(P8/H8*100,1)</f>
        <v>81.599999999999994</v>
      </c>
      <c r="N8" s="18">
        <f t="shared" ref="N8:U8" si="1">N9+N10+N11+N12+N13+N14+N15+N16+N17+N18+N19+N20+N21+N22+N23+N24+N25+N26+N27+N28+N29+N30+N31+N32+N33+N34+N35+N36+N37+N38+N39+N40+N41+N42+N43+N44+N45+N46+N47+N48+N49+N50+N51+N52+N53+N54</f>
        <v>27.232999999999997</v>
      </c>
      <c r="O8" s="18">
        <f t="shared" si="1"/>
        <v>34.783000000000001</v>
      </c>
      <c r="P8" s="18">
        <f t="shared" si="1"/>
        <v>29.639999999999997</v>
      </c>
      <c r="Q8" s="18">
        <f t="shared" si="1"/>
        <v>50.143999999999991</v>
      </c>
      <c r="R8" s="18">
        <f t="shared" si="1"/>
        <v>49.660999999999987</v>
      </c>
      <c r="S8" s="18">
        <f t="shared" si="1"/>
        <v>45</v>
      </c>
      <c r="T8" s="18">
        <f t="shared" si="1"/>
        <v>13.541000000000002</v>
      </c>
      <c r="U8" s="18">
        <f t="shared" si="1"/>
        <v>22.777000000000001</v>
      </c>
      <c r="V8" s="60">
        <f>U8/H8*100</f>
        <v>62.715457899664074</v>
      </c>
      <c r="W8" s="21" t="s">
        <v>124</v>
      </c>
      <c r="X8" s="20"/>
    </row>
    <row r="9" spans="1:24" ht="67.5">
      <c r="A9" s="22">
        <f>1</f>
        <v>1</v>
      </c>
      <c r="B9" s="61" t="s">
        <v>125</v>
      </c>
      <c r="C9" s="62" t="s">
        <v>19</v>
      </c>
      <c r="D9" s="22">
        <v>745251</v>
      </c>
      <c r="E9" s="22" t="s">
        <v>20</v>
      </c>
      <c r="F9" s="23" t="s">
        <v>48</v>
      </c>
      <c r="G9" s="23" t="s">
        <v>22</v>
      </c>
      <c r="H9" s="63">
        <f t="shared" ref="H9:H54" si="2">I9+J9</f>
        <v>0.72799999999999998</v>
      </c>
      <c r="I9" s="28">
        <v>0.72799999999999998</v>
      </c>
      <c r="J9" s="22"/>
      <c r="K9" s="32">
        <f t="shared" si="0"/>
        <v>76.599999999999994</v>
      </c>
      <c r="L9" s="32">
        <f t="shared" si="0"/>
        <v>75.099999999999994</v>
      </c>
      <c r="M9" s="64">
        <f>ROUND(P9/H9*100,1)</f>
        <v>100</v>
      </c>
      <c r="N9" s="65">
        <v>0.72799999999999998</v>
      </c>
      <c r="O9" s="65">
        <v>0.72799999999999998</v>
      </c>
      <c r="P9" s="66">
        <v>0.72799999999999998</v>
      </c>
      <c r="Q9" s="65">
        <v>0.95</v>
      </c>
      <c r="R9" s="65">
        <v>0.97</v>
      </c>
      <c r="S9" s="67">
        <v>1</v>
      </c>
      <c r="T9" s="68">
        <v>0.72799999999999998</v>
      </c>
      <c r="U9" s="69">
        <f t="shared" ref="U9:U26" si="3">H9-T9</f>
        <v>0</v>
      </c>
      <c r="V9" s="70"/>
      <c r="W9" s="70"/>
      <c r="X9" s="14"/>
    </row>
    <row r="10" spans="1:24" ht="67.5">
      <c r="A10" s="22">
        <f t="shared" ref="A10:A54" si="4">A9+1</f>
        <v>2</v>
      </c>
      <c r="B10" s="61" t="s">
        <v>126</v>
      </c>
      <c r="C10" s="61" t="s">
        <v>26</v>
      </c>
      <c r="D10" s="71">
        <v>740644</v>
      </c>
      <c r="E10" s="71" t="s">
        <v>20</v>
      </c>
      <c r="F10" s="23" t="s">
        <v>48</v>
      </c>
      <c r="G10" s="23" t="s">
        <v>127</v>
      </c>
      <c r="H10" s="63">
        <f t="shared" si="2"/>
        <v>0.70399999999999996</v>
      </c>
      <c r="I10" s="28">
        <v>0.70399999999999996</v>
      </c>
      <c r="J10" s="22"/>
      <c r="K10" s="32">
        <f t="shared" si="0"/>
        <v>52.2</v>
      </c>
      <c r="L10" s="32">
        <f t="shared" si="0"/>
        <v>50</v>
      </c>
      <c r="M10" s="72"/>
      <c r="N10" s="65">
        <v>0.6</v>
      </c>
      <c r="O10" s="65">
        <v>0.6</v>
      </c>
      <c r="P10" s="66">
        <v>0.6</v>
      </c>
      <c r="Q10" s="65">
        <v>1.1499999999999999</v>
      </c>
      <c r="R10" s="65">
        <v>1.2</v>
      </c>
      <c r="S10" s="67">
        <v>1</v>
      </c>
      <c r="T10" s="67"/>
      <c r="U10" s="69">
        <f t="shared" si="3"/>
        <v>0.70399999999999996</v>
      </c>
      <c r="V10" s="70"/>
      <c r="W10" s="70"/>
      <c r="X10" s="14"/>
    </row>
    <row r="11" spans="1:24" ht="67.5">
      <c r="A11" s="22">
        <f t="shared" si="4"/>
        <v>3</v>
      </c>
      <c r="B11" s="61" t="s">
        <v>30</v>
      </c>
      <c r="C11" s="61" t="s">
        <v>31</v>
      </c>
      <c r="D11" s="22">
        <v>745501</v>
      </c>
      <c r="E11" s="22" t="s">
        <v>20</v>
      </c>
      <c r="F11" s="23" t="s">
        <v>48</v>
      </c>
      <c r="G11" s="23" t="s">
        <v>33</v>
      </c>
      <c r="H11" s="63">
        <f t="shared" si="2"/>
        <v>0.3</v>
      </c>
      <c r="I11" s="28">
        <v>0.3</v>
      </c>
      <c r="J11" s="22"/>
      <c r="K11" s="32">
        <f t="shared" si="0"/>
        <v>100</v>
      </c>
      <c r="L11" s="32">
        <f t="shared" si="0"/>
        <v>74.8</v>
      </c>
      <c r="M11" s="64">
        <f>ROUND(P11/H11*100,1)</f>
        <v>100</v>
      </c>
      <c r="N11" s="65">
        <v>0.8</v>
      </c>
      <c r="O11" s="65">
        <v>0.8</v>
      </c>
      <c r="P11" s="66">
        <v>0.3</v>
      </c>
      <c r="Q11" s="65">
        <v>0.8</v>
      </c>
      <c r="R11" s="65">
        <v>1.07</v>
      </c>
      <c r="S11" s="68">
        <v>1</v>
      </c>
      <c r="T11" s="73">
        <f>I11</f>
        <v>0.3</v>
      </c>
      <c r="U11" s="69">
        <f t="shared" si="3"/>
        <v>0</v>
      </c>
      <c r="V11" s="70"/>
      <c r="W11" s="70"/>
      <c r="X11" s="14"/>
    </row>
    <row r="12" spans="1:24" ht="67.5">
      <c r="A12" s="22">
        <f t="shared" si="4"/>
        <v>4</v>
      </c>
      <c r="B12" s="61" t="s">
        <v>128</v>
      </c>
      <c r="C12" s="62" t="s">
        <v>129</v>
      </c>
      <c r="D12" s="22">
        <v>745252</v>
      </c>
      <c r="E12" s="22" t="s">
        <v>20</v>
      </c>
      <c r="F12" s="23" t="s">
        <v>48</v>
      </c>
      <c r="G12" s="23" t="s">
        <v>130</v>
      </c>
      <c r="H12" s="63">
        <f t="shared" si="2"/>
        <v>0.498</v>
      </c>
      <c r="I12" s="28">
        <v>0.498</v>
      </c>
      <c r="J12" s="22"/>
      <c r="K12" s="22"/>
      <c r="L12" s="22"/>
      <c r="M12" s="53"/>
      <c r="N12" s="65"/>
      <c r="O12" s="65"/>
      <c r="P12" s="66"/>
      <c r="Q12" s="65">
        <v>0.35</v>
      </c>
      <c r="R12" s="65">
        <v>0.35</v>
      </c>
      <c r="S12" s="68">
        <v>1</v>
      </c>
      <c r="T12" s="68"/>
      <c r="U12" s="69">
        <f t="shared" si="3"/>
        <v>0.498</v>
      </c>
      <c r="V12" s="70"/>
      <c r="W12" s="70"/>
      <c r="X12" s="14"/>
    </row>
    <row r="13" spans="1:24" ht="67.5">
      <c r="A13" s="22">
        <f t="shared" si="4"/>
        <v>5</v>
      </c>
      <c r="B13" s="61" t="s">
        <v>35</v>
      </c>
      <c r="C13" s="62" t="s">
        <v>36</v>
      </c>
      <c r="D13" s="22">
        <v>747676</v>
      </c>
      <c r="E13" s="22" t="s">
        <v>20</v>
      </c>
      <c r="F13" s="23" t="s">
        <v>48</v>
      </c>
      <c r="G13" s="23" t="s">
        <v>131</v>
      </c>
      <c r="H13" s="63">
        <f t="shared" si="2"/>
        <v>1.804</v>
      </c>
      <c r="I13" s="28">
        <v>0.9</v>
      </c>
      <c r="J13" s="22">
        <v>0.90400000000000003</v>
      </c>
      <c r="K13" s="32">
        <f>ROUND(N13/Q13*100,1)</f>
        <v>85.9</v>
      </c>
      <c r="L13" s="32">
        <f>ROUND(O13/R13*100,1)</f>
        <v>100</v>
      </c>
      <c r="M13" s="64">
        <f>ROUND(P13/H13*100,1)</f>
        <v>100</v>
      </c>
      <c r="N13" s="65">
        <v>1.55</v>
      </c>
      <c r="O13" s="65">
        <v>2.1539999999999999</v>
      </c>
      <c r="P13" s="66">
        <v>1.804</v>
      </c>
      <c r="Q13" s="65">
        <v>1.804</v>
      </c>
      <c r="R13" s="65">
        <v>2.1539999999999999</v>
      </c>
      <c r="S13" s="68">
        <v>1</v>
      </c>
      <c r="T13" s="68">
        <v>0.60399999999999998</v>
      </c>
      <c r="U13" s="69">
        <f t="shared" si="3"/>
        <v>1.2000000000000002</v>
      </c>
      <c r="V13" s="70"/>
      <c r="W13" s="70"/>
      <c r="X13" s="14"/>
    </row>
    <row r="14" spans="1:24" ht="67.5">
      <c r="A14" s="22">
        <f t="shared" si="4"/>
        <v>6</v>
      </c>
      <c r="B14" s="61" t="s">
        <v>132</v>
      </c>
      <c r="C14" s="62" t="s">
        <v>133</v>
      </c>
      <c r="D14" s="22">
        <v>746212</v>
      </c>
      <c r="E14" s="22" t="s">
        <v>20</v>
      </c>
      <c r="F14" s="23" t="s">
        <v>48</v>
      </c>
      <c r="G14" s="23" t="s">
        <v>134</v>
      </c>
      <c r="H14" s="63">
        <f t="shared" si="2"/>
        <v>0.35</v>
      </c>
      <c r="I14" s="28">
        <v>0.35</v>
      </c>
      <c r="J14" s="22"/>
      <c r="K14" s="22"/>
      <c r="L14" s="22"/>
      <c r="M14" s="53"/>
      <c r="N14" s="65"/>
      <c r="O14" s="65"/>
      <c r="P14" s="66">
        <v>0.15</v>
      </c>
      <c r="Q14" s="65">
        <v>0.35</v>
      </c>
      <c r="R14" s="65">
        <v>0.35</v>
      </c>
      <c r="S14" s="68">
        <v>1</v>
      </c>
      <c r="T14" s="68"/>
      <c r="U14" s="69">
        <f t="shared" si="3"/>
        <v>0.35</v>
      </c>
      <c r="V14" s="70"/>
      <c r="W14" s="70"/>
      <c r="X14" s="14"/>
    </row>
    <row r="15" spans="1:24" ht="67.5">
      <c r="A15" s="22">
        <f t="shared" si="4"/>
        <v>7</v>
      </c>
      <c r="B15" s="23" t="s">
        <v>135</v>
      </c>
      <c r="C15" s="62" t="s">
        <v>136</v>
      </c>
      <c r="D15" s="22">
        <v>748170</v>
      </c>
      <c r="E15" s="22" t="s">
        <v>20</v>
      </c>
      <c r="F15" s="23" t="s">
        <v>48</v>
      </c>
      <c r="G15" s="23" t="s">
        <v>137</v>
      </c>
      <c r="H15" s="63">
        <f t="shared" si="2"/>
        <v>0.105</v>
      </c>
      <c r="I15" s="28"/>
      <c r="J15" s="22">
        <v>0.105</v>
      </c>
      <c r="K15" s="22"/>
      <c r="L15" s="22"/>
      <c r="M15" s="53"/>
      <c r="N15" s="65"/>
      <c r="O15" s="65"/>
      <c r="P15" s="66">
        <v>0.105</v>
      </c>
      <c r="Q15" s="65">
        <v>0.35</v>
      </c>
      <c r="R15" s="65">
        <v>0.35</v>
      </c>
      <c r="S15" s="68">
        <v>1</v>
      </c>
      <c r="T15" s="68"/>
      <c r="U15" s="69">
        <f t="shared" si="3"/>
        <v>0.105</v>
      </c>
      <c r="V15" s="70"/>
      <c r="W15" s="70"/>
      <c r="X15" s="14"/>
    </row>
    <row r="16" spans="1:24" ht="67.5">
      <c r="A16" s="22">
        <f t="shared" si="4"/>
        <v>8</v>
      </c>
      <c r="B16" s="61" t="s">
        <v>41</v>
      </c>
      <c r="C16" s="61" t="s">
        <v>42</v>
      </c>
      <c r="D16" s="17">
        <v>746369</v>
      </c>
      <c r="E16" s="17" t="s">
        <v>20</v>
      </c>
      <c r="F16" s="74" t="s">
        <v>48</v>
      </c>
      <c r="G16" s="74" t="s">
        <v>138</v>
      </c>
      <c r="H16" s="63">
        <f t="shared" si="2"/>
        <v>2.3969999999999998</v>
      </c>
      <c r="I16" s="28">
        <v>2.3969999999999998</v>
      </c>
      <c r="J16" s="22"/>
      <c r="K16" s="32">
        <f>ROUND(N16/Q16*100,1)</f>
        <v>9.4</v>
      </c>
      <c r="L16" s="32">
        <f>ROUND(O16/R16*100,1)</f>
        <v>33.200000000000003</v>
      </c>
      <c r="M16" s="64">
        <f>ROUND(P16/H16*100,1)</f>
        <v>66.8</v>
      </c>
      <c r="N16" s="65">
        <v>0.2</v>
      </c>
      <c r="O16" s="65">
        <v>1</v>
      </c>
      <c r="P16" s="66">
        <v>1.6</v>
      </c>
      <c r="Q16" s="65">
        <v>2.13</v>
      </c>
      <c r="R16" s="65">
        <v>3.0139999999999998</v>
      </c>
      <c r="S16" s="67">
        <v>1</v>
      </c>
      <c r="T16" s="67">
        <v>0.2</v>
      </c>
      <c r="U16" s="69">
        <f t="shared" si="3"/>
        <v>2.1969999999999996</v>
      </c>
      <c r="V16" s="75"/>
      <c r="W16" s="75"/>
      <c r="X16" s="20"/>
    </row>
    <row r="17" spans="1:24" ht="67.5">
      <c r="A17" s="22">
        <f t="shared" si="4"/>
        <v>9</v>
      </c>
      <c r="B17" s="61" t="s">
        <v>139</v>
      </c>
      <c r="C17" s="76" t="s">
        <v>140</v>
      </c>
      <c r="D17" s="22">
        <v>742077</v>
      </c>
      <c r="E17" s="25" t="s">
        <v>20</v>
      </c>
      <c r="F17" s="23" t="s">
        <v>48</v>
      </c>
      <c r="G17" s="23" t="s">
        <v>141</v>
      </c>
      <c r="H17" s="63">
        <f t="shared" si="2"/>
        <v>0.72399999999999998</v>
      </c>
      <c r="I17" s="28">
        <v>0.72399999999999998</v>
      </c>
      <c r="J17" s="22"/>
      <c r="K17" s="22"/>
      <c r="L17" s="32">
        <f>ROUND(O17/R17*100,1)</f>
        <v>61.7</v>
      </c>
      <c r="M17" s="53"/>
      <c r="N17" s="65"/>
      <c r="O17" s="65">
        <v>0.5</v>
      </c>
      <c r="P17" s="66">
        <v>0.5</v>
      </c>
      <c r="Q17" s="65">
        <v>0.8</v>
      </c>
      <c r="R17" s="65">
        <v>0.81</v>
      </c>
      <c r="S17" s="68">
        <v>1</v>
      </c>
      <c r="T17" s="68"/>
      <c r="U17" s="69">
        <f t="shared" si="3"/>
        <v>0.72399999999999998</v>
      </c>
      <c r="V17" s="70"/>
      <c r="W17" s="70"/>
      <c r="X17" s="77"/>
    </row>
    <row r="18" spans="1:24" ht="67.5">
      <c r="A18" s="22">
        <f t="shared" si="4"/>
        <v>10</v>
      </c>
      <c r="B18" s="61" t="s">
        <v>46</v>
      </c>
      <c r="C18" s="62" t="s">
        <v>47</v>
      </c>
      <c r="D18" s="71">
        <v>745256</v>
      </c>
      <c r="E18" s="71" t="s">
        <v>20</v>
      </c>
      <c r="F18" s="23" t="s">
        <v>48</v>
      </c>
      <c r="G18" s="23" t="s">
        <v>142</v>
      </c>
      <c r="H18" s="63">
        <f t="shared" si="2"/>
        <v>1.66</v>
      </c>
      <c r="I18" s="28">
        <v>1.66</v>
      </c>
      <c r="J18" s="22"/>
      <c r="K18" s="32">
        <f>ROUND(N18/Q18*100,1)</f>
        <v>70</v>
      </c>
      <c r="L18" s="32">
        <f>ROUND(O18/R18*100,1)</f>
        <v>70</v>
      </c>
      <c r="M18" s="64">
        <f>ROUND(P18/H18*100,1)</f>
        <v>100</v>
      </c>
      <c r="N18" s="65">
        <v>1.66</v>
      </c>
      <c r="O18" s="65">
        <v>1.66</v>
      </c>
      <c r="P18" s="66">
        <v>1.66</v>
      </c>
      <c r="Q18" s="65">
        <v>2.371</v>
      </c>
      <c r="R18" s="65">
        <v>2.371</v>
      </c>
      <c r="S18" s="68">
        <v>1</v>
      </c>
      <c r="T18" s="68">
        <v>0.1</v>
      </c>
      <c r="U18" s="69">
        <f t="shared" si="3"/>
        <v>1.5599999999999998</v>
      </c>
      <c r="V18" s="70"/>
      <c r="W18" s="70"/>
    </row>
    <row r="19" spans="1:24" ht="67.5">
      <c r="A19" s="22">
        <f t="shared" si="4"/>
        <v>11</v>
      </c>
      <c r="B19" s="61" t="s">
        <v>50</v>
      </c>
      <c r="C19" s="61" t="s">
        <v>51</v>
      </c>
      <c r="D19" s="22">
        <v>745259</v>
      </c>
      <c r="E19" s="22" t="s">
        <v>20</v>
      </c>
      <c r="F19" s="23" t="s">
        <v>48</v>
      </c>
      <c r="G19" s="23" t="s">
        <v>143</v>
      </c>
      <c r="H19" s="63">
        <f t="shared" si="2"/>
        <v>1.2889999999999999</v>
      </c>
      <c r="I19" s="28">
        <v>1.2889999999999999</v>
      </c>
      <c r="J19" s="22"/>
      <c r="K19" s="32">
        <f>ROUND(N19/Q19*100,1)</f>
        <v>52.6</v>
      </c>
      <c r="L19" s="32">
        <f>ROUND(O19/R19*100,1)</f>
        <v>100</v>
      </c>
      <c r="M19" s="53"/>
      <c r="N19" s="65">
        <v>0.5</v>
      </c>
      <c r="O19" s="65">
        <v>1.77</v>
      </c>
      <c r="P19" s="66">
        <v>1.2889999999999999</v>
      </c>
      <c r="Q19" s="65">
        <v>0.95</v>
      </c>
      <c r="R19" s="65">
        <v>1.77</v>
      </c>
      <c r="S19" s="68">
        <v>1</v>
      </c>
      <c r="T19" s="68"/>
      <c r="U19" s="69">
        <f t="shared" si="3"/>
        <v>1.2889999999999999</v>
      </c>
      <c r="V19" s="70"/>
      <c r="W19" s="70"/>
    </row>
    <row r="20" spans="1:24" ht="67.5">
      <c r="A20" s="22">
        <f t="shared" si="4"/>
        <v>12</v>
      </c>
      <c r="B20" s="25" t="s">
        <v>54</v>
      </c>
      <c r="C20" s="61" t="s">
        <v>55</v>
      </c>
      <c r="D20" s="22">
        <v>747831</v>
      </c>
      <c r="E20" s="22" t="s">
        <v>20</v>
      </c>
      <c r="F20" s="23" t="s">
        <v>48</v>
      </c>
      <c r="G20" s="23" t="s">
        <v>144</v>
      </c>
      <c r="H20" s="63">
        <f t="shared" si="2"/>
        <v>1.0279999999999998</v>
      </c>
      <c r="I20" s="28">
        <f>0.565+0.283+0.18</f>
        <v>1.0279999999999998</v>
      </c>
      <c r="J20" s="22"/>
      <c r="K20" s="32">
        <f>ROUND(N20/Q20*100,1)</f>
        <v>79.5</v>
      </c>
      <c r="L20" s="32">
        <f>ROUND(O20/R20*100,1)</f>
        <v>79.5</v>
      </c>
      <c r="M20" s="64">
        <f>ROUND(P20/H20*100,1)</f>
        <v>100</v>
      </c>
      <c r="N20" s="65">
        <v>0.86299999999999999</v>
      </c>
      <c r="O20" s="65">
        <v>0.86299999999999999</v>
      </c>
      <c r="P20" s="66">
        <v>1.028</v>
      </c>
      <c r="Q20" s="65">
        <v>1.0860000000000001</v>
      </c>
      <c r="R20" s="65">
        <v>1.0860000000000001</v>
      </c>
      <c r="S20" s="68">
        <v>1</v>
      </c>
      <c r="T20" s="68">
        <v>0.86299999999999999</v>
      </c>
      <c r="U20" s="69">
        <f t="shared" si="3"/>
        <v>0.16499999999999981</v>
      </c>
      <c r="V20" s="70"/>
      <c r="W20" s="70"/>
    </row>
    <row r="21" spans="1:24" ht="67.5">
      <c r="A21" s="22">
        <f t="shared" si="4"/>
        <v>13</v>
      </c>
      <c r="B21" s="78" t="s">
        <v>145</v>
      </c>
      <c r="C21" s="78" t="s">
        <v>146</v>
      </c>
      <c r="D21" s="79">
        <v>750529</v>
      </c>
      <c r="E21" s="61" t="s">
        <v>20</v>
      </c>
      <c r="F21" s="23" t="s">
        <v>48</v>
      </c>
      <c r="G21" s="23" t="s">
        <v>147</v>
      </c>
      <c r="H21" s="63">
        <f t="shared" si="2"/>
        <v>0.34499999999999997</v>
      </c>
      <c r="I21" s="28">
        <v>0.34499999999999997</v>
      </c>
      <c r="J21" s="22"/>
      <c r="K21" s="80"/>
      <c r="L21" s="22"/>
      <c r="M21" s="64">
        <f>ROUND(P21/H21*100,1)</f>
        <v>100</v>
      </c>
      <c r="N21" s="65"/>
      <c r="O21" s="81"/>
      <c r="P21" s="66">
        <v>0.34499999999999997</v>
      </c>
      <c r="Q21" s="65"/>
      <c r="R21" s="65">
        <v>0.44</v>
      </c>
      <c r="S21" s="82">
        <v>1</v>
      </c>
      <c r="T21" s="82">
        <v>0</v>
      </c>
      <c r="U21" s="69">
        <f t="shared" si="3"/>
        <v>0.34499999999999997</v>
      </c>
      <c r="V21" s="83"/>
      <c r="W21" s="83"/>
      <c r="X21" s="38"/>
    </row>
    <row r="22" spans="1:24" ht="67.5">
      <c r="A22" s="22">
        <f t="shared" si="4"/>
        <v>14</v>
      </c>
      <c r="B22" s="61" t="s">
        <v>148</v>
      </c>
      <c r="C22" s="76" t="s">
        <v>149</v>
      </c>
      <c r="D22" s="38">
        <v>746381</v>
      </c>
      <c r="E22" s="71" t="s">
        <v>20</v>
      </c>
      <c r="F22" s="23" t="s">
        <v>48</v>
      </c>
      <c r="G22" s="23" t="s">
        <v>150</v>
      </c>
      <c r="H22" s="63">
        <f t="shared" si="2"/>
        <v>0.315</v>
      </c>
      <c r="I22" s="28">
        <v>0.315</v>
      </c>
      <c r="J22" s="22"/>
      <c r="K22" s="22"/>
      <c r="L22" s="32">
        <f>ROUND(O22/R22*100,1)</f>
        <v>100</v>
      </c>
      <c r="M22" s="53"/>
      <c r="N22" s="65"/>
      <c r="O22" s="65">
        <v>0.25</v>
      </c>
      <c r="P22" s="66">
        <v>0.25</v>
      </c>
      <c r="Q22" s="65">
        <v>0.25</v>
      </c>
      <c r="R22" s="65">
        <v>0.25</v>
      </c>
      <c r="S22" s="67">
        <v>1</v>
      </c>
      <c r="T22" s="67"/>
      <c r="U22" s="69">
        <f t="shared" si="3"/>
        <v>0.315</v>
      </c>
      <c r="V22" s="84"/>
      <c r="W22" s="84"/>
      <c r="X22" s="85"/>
    </row>
    <row r="23" spans="1:24" ht="67.5">
      <c r="A23" s="22">
        <f t="shared" si="4"/>
        <v>15</v>
      </c>
      <c r="B23" s="61" t="s">
        <v>60</v>
      </c>
      <c r="C23" s="62" t="s">
        <v>61</v>
      </c>
      <c r="D23" s="22">
        <v>747402</v>
      </c>
      <c r="E23" s="22" t="s">
        <v>20</v>
      </c>
      <c r="F23" s="23" t="s">
        <v>48</v>
      </c>
      <c r="G23" s="23" t="s">
        <v>151</v>
      </c>
      <c r="H23" s="63">
        <f t="shared" si="2"/>
        <v>0.22</v>
      </c>
      <c r="I23" s="28">
        <v>0.22</v>
      </c>
      <c r="J23" s="22"/>
      <c r="K23" s="32">
        <f>ROUND(N23/Q23*100,1)</f>
        <v>83.4</v>
      </c>
      <c r="L23" s="32">
        <f>ROUND(O23/R23*100,1)</f>
        <v>100</v>
      </c>
      <c r="M23" s="53"/>
      <c r="N23" s="65">
        <v>3.15</v>
      </c>
      <c r="O23" s="65">
        <v>0.39200000000000002</v>
      </c>
      <c r="P23" s="66">
        <v>0.22</v>
      </c>
      <c r="Q23" s="65">
        <v>3.7749999999999999</v>
      </c>
      <c r="R23" s="65">
        <v>0.39200000000000002</v>
      </c>
      <c r="S23" s="68">
        <v>1</v>
      </c>
      <c r="T23" s="68"/>
      <c r="U23" s="69">
        <f t="shared" si="3"/>
        <v>0.22</v>
      </c>
      <c r="V23" s="86"/>
      <c r="W23" s="86"/>
      <c r="X23" s="37"/>
    </row>
    <row r="24" spans="1:24" ht="67.5">
      <c r="A24" s="22">
        <f t="shared" si="4"/>
        <v>16</v>
      </c>
      <c r="B24" s="61" t="s">
        <v>152</v>
      </c>
      <c r="C24" s="61" t="s">
        <v>153</v>
      </c>
      <c r="D24" s="22"/>
      <c r="E24" s="25" t="s">
        <v>154</v>
      </c>
      <c r="F24" s="23" t="s">
        <v>48</v>
      </c>
      <c r="G24" s="23" t="s">
        <v>90</v>
      </c>
      <c r="H24" s="63">
        <f t="shared" si="2"/>
        <v>0</v>
      </c>
      <c r="I24" s="28"/>
      <c r="J24" s="22"/>
      <c r="K24" s="32">
        <f>ROUND(N24/Q24*100,1)</f>
        <v>100</v>
      </c>
      <c r="L24" s="22"/>
      <c r="M24" s="53"/>
      <c r="N24" s="65">
        <v>1.03</v>
      </c>
      <c r="O24" s="65">
        <v>0</v>
      </c>
      <c r="P24" s="66"/>
      <c r="Q24" s="65">
        <v>1.03</v>
      </c>
      <c r="R24" s="65"/>
      <c r="S24" s="68"/>
      <c r="T24" s="68"/>
      <c r="U24" s="69">
        <f t="shared" si="3"/>
        <v>0</v>
      </c>
      <c r="V24" s="86"/>
      <c r="W24" s="86"/>
      <c r="X24" s="37"/>
    </row>
    <row r="25" spans="1:24" ht="67.5">
      <c r="A25" s="22">
        <f t="shared" si="4"/>
        <v>17</v>
      </c>
      <c r="B25" s="61" t="s">
        <v>155</v>
      </c>
      <c r="C25" s="76" t="s">
        <v>156</v>
      </c>
      <c r="D25" s="40">
        <v>745406</v>
      </c>
      <c r="E25" s="71" t="s">
        <v>20</v>
      </c>
      <c r="F25" s="23" t="s">
        <v>48</v>
      </c>
      <c r="G25" s="23" t="s">
        <v>157</v>
      </c>
      <c r="H25" s="63">
        <f t="shared" si="2"/>
        <v>0.15</v>
      </c>
      <c r="I25" s="28">
        <v>0.15</v>
      </c>
      <c r="J25" s="22"/>
      <c r="K25" s="22"/>
      <c r="L25" s="22"/>
      <c r="M25" s="72"/>
      <c r="N25" s="65"/>
      <c r="O25" s="65"/>
      <c r="P25" s="66">
        <v>0.1</v>
      </c>
      <c r="Q25" s="65">
        <v>0.22</v>
      </c>
      <c r="R25" s="65">
        <v>0.22</v>
      </c>
      <c r="S25" s="82">
        <v>1</v>
      </c>
      <c r="T25" s="82"/>
      <c r="U25" s="69">
        <f t="shared" si="3"/>
        <v>0.15</v>
      </c>
      <c r="V25" s="70"/>
      <c r="W25" s="70"/>
    </row>
    <row r="26" spans="1:24" ht="67.5">
      <c r="A26" s="22">
        <f t="shared" si="4"/>
        <v>18</v>
      </c>
      <c r="B26" s="61" t="s">
        <v>63</v>
      </c>
      <c r="C26" s="61" t="s">
        <v>64</v>
      </c>
      <c r="D26" s="22">
        <v>745074</v>
      </c>
      <c r="E26" s="22" t="s">
        <v>20</v>
      </c>
      <c r="F26" s="23" t="s">
        <v>48</v>
      </c>
      <c r="G26" s="23" t="s">
        <v>158</v>
      </c>
      <c r="H26" s="63">
        <f t="shared" si="2"/>
        <v>2.3039999999999998</v>
      </c>
      <c r="I26" s="28">
        <v>2.3039999999999998</v>
      </c>
      <c r="J26" s="22"/>
      <c r="K26" s="32">
        <f>ROUND(N26/Q26*100,1)</f>
        <v>100</v>
      </c>
      <c r="L26" s="32">
        <f>ROUND(O26/R26*100,1)</f>
        <v>100</v>
      </c>
      <c r="M26" s="64">
        <f>ROUND(P26/H26*100,1)</f>
        <v>100</v>
      </c>
      <c r="N26" s="65">
        <v>5.4550000000000001</v>
      </c>
      <c r="O26" s="65">
        <v>5.4550000000000001</v>
      </c>
      <c r="P26" s="66">
        <v>2.3039999999999998</v>
      </c>
      <c r="Q26" s="65">
        <v>5.4550000000000001</v>
      </c>
      <c r="R26" s="65">
        <v>5.4550000000000001</v>
      </c>
      <c r="S26" s="82">
        <v>1</v>
      </c>
      <c r="T26" s="82">
        <v>2.1240000000000001</v>
      </c>
      <c r="U26" s="69">
        <f t="shared" si="3"/>
        <v>0.17999999999999972</v>
      </c>
      <c r="V26" s="83"/>
      <c r="W26" s="83"/>
      <c r="X26" s="38"/>
    </row>
    <row r="27" spans="1:24" ht="67.5">
      <c r="A27" s="22">
        <f t="shared" si="4"/>
        <v>19</v>
      </c>
      <c r="B27" s="61" t="s">
        <v>159</v>
      </c>
      <c r="C27" s="62" t="s">
        <v>160</v>
      </c>
      <c r="D27" s="22">
        <v>745553</v>
      </c>
      <c r="E27" s="22" t="s">
        <v>20</v>
      </c>
      <c r="F27" s="23" t="s">
        <v>48</v>
      </c>
      <c r="G27" s="23" t="s">
        <v>161</v>
      </c>
      <c r="H27" s="63">
        <f t="shared" si="2"/>
        <v>1.1259999999999999</v>
      </c>
      <c r="I27" s="28">
        <v>1.1259999999999999</v>
      </c>
      <c r="J27" s="22"/>
      <c r="K27" s="22"/>
      <c r="L27" s="32">
        <f>ROUND(O27/R27*100,1)</f>
        <v>90.6</v>
      </c>
      <c r="M27" s="53"/>
      <c r="N27" s="65"/>
      <c r="O27" s="65">
        <v>1.02</v>
      </c>
      <c r="P27" s="66">
        <v>1.02</v>
      </c>
      <c r="Q27" s="65">
        <v>0.8</v>
      </c>
      <c r="R27" s="65">
        <v>1.1259999999999999</v>
      </c>
      <c r="S27" s="68">
        <v>1</v>
      </c>
      <c r="T27" s="68"/>
      <c r="U27" s="69">
        <v>1.1259999999999999</v>
      </c>
      <c r="V27" s="70"/>
      <c r="W27" s="70"/>
    </row>
    <row r="28" spans="1:24" ht="67.5">
      <c r="A28" s="22">
        <f t="shared" si="4"/>
        <v>20</v>
      </c>
      <c r="B28" s="61" t="s">
        <v>162</v>
      </c>
      <c r="C28" s="61" t="s">
        <v>163</v>
      </c>
      <c r="D28" s="40">
        <v>745254</v>
      </c>
      <c r="E28" s="71" t="s">
        <v>20</v>
      </c>
      <c r="F28" s="23" t="s">
        <v>48</v>
      </c>
      <c r="G28" s="23" t="s">
        <v>164</v>
      </c>
      <c r="H28" s="63">
        <f t="shared" si="2"/>
        <v>0.85499999999999998</v>
      </c>
      <c r="I28" s="28">
        <v>0.85499999999999998</v>
      </c>
      <c r="J28" s="22"/>
      <c r="K28" s="22"/>
      <c r="L28" s="32">
        <f>ROUND(O28/R28*100,1)</f>
        <v>100</v>
      </c>
      <c r="M28" s="53"/>
      <c r="N28" s="65"/>
      <c r="O28" s="65">
        <v>0.8</v>
      </c>
      <c r="P28" s="66">
        <v>0.8</v>
      </c>
      <c r="Q28" s="65">
        <v>0.8</v>
      </c>
      <c r="R28" s="65">
        <v>0.8</v>
      </c>
      <c r="S28" s="87">
        <v>1</v>
      </c>
      <c r="T28" s="87"/>
      <c r="U28" s="69">
        <f t="shared" ref="U28:U61" si="5">H28-T28</f>
        <v>0.85499999999999998</v>
      </c>
      <c r="V28" s="88"/>
      <c r="W28" s="88"/>
      <c r="X28" s="89"/>
    </row>
    <row r="29" spans="1:24" ht="67.5">
      <c r="A29" s="22">
        <f t="shared" si="4"/>
        <v>21</v>
      </c>
      <c r="B29" s="25" t="s">
        <v>165</v>
      </c>
      <c r="C29" s="90" t="s">
        <v>166</v>
      </c>
      <c r="D29" s="91">
        <v>745631</v>
      </c>
      <c r="E29" s="91" t="s">
        <v>20</v>
      </c>
      <c r="F29" s="23" t="s">
        <v>48</v>
      </c>
      <c r="G29" s="23" t="s">
        <v>167</v>
      </c>
      <c r="H29" s="63">
        <f t="shared" si="2"/>
        <v>0.376</v>
      </c>
      <c r="I29" s="28">
        <v>0.376</v>
      </c>
      <c r="J29" s="22"/>
      <c r="K29" s="32">
        <f>ROUND(N29/Q29*100,1)</f>
        <v>89.6</v>
      </c>
      <c r="L29" s="32">
        <f>ROUND(O29/R29*100,1)</f>
        <v>100</v>
      </c>
      <c r="M29" s="53"/>
      <c r="N29" s="65">
        <v>0.85099999999999998</v>
      </c>
      <c r="O29" s="65">
        <v>0.376</v>
      </c>
      <c r="P29" s="92">
        <v>0.376</v>
      </c>
      <c r="Q29" s="65">
        <v>0.95</v>
      </c>
      <c r="R29" s="65">
        <v>0.376</v>
      </c>
      <c r="S29" s="93">
        <v>1</v>
      </c>
      <c r="T29" s="87"/>
      <c r="U29" s="69">
        <f t="shared" si="5"/>
        <v>0.376</v>
      </c>
      <c r="V29" s="88"/>
      <c r="W29" s="88"/>
      <c r="X29" s="89"/>
    </row>
    <row r="30" spans="1:24" ht="67.5">
      <c r="A30" s="22">
        <f t="shared" si="4"/>
        <v>22</v>
      </c>
      <c r="B30" s="61" t="s">
        <v>168</v>
      </c>
      <c r="C30" s="62" t="s">
        <v>68</v>
      </c>
      <c r="D30" s="71">
        <v>93010324</v>
      </c>
      <c r="E30" s="71" t="s">
        <v>20</v>
      </c>
      <c r="F30" s="23" t="s">
        <v>48</v>
      </c>
      <c r="G30" s="23" t="s">
        <v>169</v>
      </c>
      <c r="H30" s="63">
        <f t="shared" si="2"/>
        <v>0.28399999999999997</v>
      </c>
      <c r="I30" s="28">
        <v>0.28399999999999997</v>
      </c>
      <c r="J30" s="22"/>
      <c r="K30" s="22"/>
      <c r="L30" s="22"/>
      <c r="M30" s="53"/>
      <c r="N30" s="65"/>
      <c r="O30" s="65"/>
      <c r="P30" s="66"/>
      <c r="Q30" s="65">
        <v>0.45</v>
      </c>
      <c r="R30" s="65">
        <v>0.45</v>
      </c>
      <c r="S30" s="68">
        <v>1</v>
      </c>
      <c r="T30" s="68"/>
      <c r="U30" s="69">
        <f t="shared" si="5"/>
        <v>0.28399999999999997</v>
      </c>
      <c r="V30" s="70"/>
      <c r="W30" s="70"/>
    </row>
    <row r="31" spans="1:24" ht="67.5">
      <c r="A31" s="22">
        <f t="shared" si="4"/>
        <v>23</v>
      </c>
      <c r="B31" s="61" t="s">
        <v>70</v>
      </c>
      <c r="C31" s="76" t="s">
        <v>71</v>
      </c>
      <c r="D31" s="22">
        <v>746370</v>
      </c>
      <c r="E31" s="71" t="s">
        <v>20</v>
      </c>
      <c r="F31" s="23" t="s">
        <v>48</v>
      </c>
      <c r="G31" s="23" t="s">
        <v>170</v>
      </c>
      <c r="H31" s="63">
        <f t="shared" si="2"/>
        <v>0.32</v>
      </c>
      <c r="I31" s="28">
        <v>0.32</v>
      </c>
      <c r="J31" s="22"/>
      <c r="K31" s="32">
        <f>ROUND(N31/Q31*100,1)</f>
        <v>28.9</v>
      </c>
      <c r="L31" s="32">
        <f>ROUND(O31/R31*100,1)</f>
        <v>45</v>
      </c>
      <c r="M31" s="64">
        <f>ROUND(P31/H31*100,1)</f>
        <v>100</v>
      </c>
      <c r="N31" s="65">
        <v>0.13</v>
      </c>
      <c r="O31" s="65">
        <v>0.32</v>
      </c>
      <c r="P31" s="66">
        <v>0.32</v>
      </c>
      <c r="Q31" s="65">
        <v>0.45</v>
      </c>
      <c r="R31" s="65">
        <v>0.71099999999999997</v>
      </c>
      <c r="S31" s="82">
        <v>1</v>
      </c>
      <c r="T31" s="82">
        <v>0.13</v>
      </c>
      <c r="U31" s="69">
        <f t="shared" si="5"/>
        <v>0.19</v>
      </c>
      <c r="V31" s="70"/>
      <c r="W31" s="70"/>
    </row>
    <row r="32" spans="1:24" ht="67.5">
      <c r="A32" s="22">
        <f t="shared" si="4"/>
        <v>24</v>
      </c>
      <c r="B32" s="61" t="s">
        <v>171</v>
      </c>
      <c r="C32" s="62" t="s">
        <v>172</v>
      </c>
      <c r="D32" s="22">
        <v>745015</v>
      </c>
      <c r="E32" s="71" t="s">
        <v>20</v>
      </c>
      <c r="F32" s="23" t="s">
        <v>48</v>
      </c>
      <c r="G32" s="23" t="s">
        <v>173</v>
      </c>
      <c r="H32" s="63">
        <f t="shared" si="2"/>
        <v>0.79100000000000004</v>
      </c>
      <c r="I32" s="28">
        <v>0.79100000000000004</v>
      </c>
      <c r="J32" s="22"/>
      <c r="K32" s="22"/>
      <c r="L32" s="32">
        <f>ROUND(O32/R32*100,1)</f>
        <v>98.9</v>
      </c>
      <c r="M32" s="64">
        <f>ROUND(P32/H32*100,1)</f>
        <v>100</v>
      </c>
      <c r="N32" s="65"/>
      <c r="O32" s="65">
        <v>0.79100000000000004</v>
      </c>
      <c r="P32" s="66">
        <v>0.79100000000000004</v>
      </c>
      <c r="Q32" s="65">
        <v>0.8</v>
      </c>
      <c r="R32" s="65">
        <v>0.8</v>
      </c>
      <c r="S32" s="68">
        <v>1</v>
      </c>
      <c r="T32" s="68">
        <v>0.11</v>
      </c>
      <c r="U32" s="69">
        <f t="shared" si="5"/>
        <v>0.68100000000000005</v>
      </c>
      <c r="V32" s="70"/>
      <c r="W32" s="70"/>
    </row>
    <row r="33" spans="1:24" ht="67.5">
      <c r="A33" s="22">
        <f t="shared" si="4"/>
        <v>25</v>
      </c>
      <c r="B33" s="61" t="s">
        <v>174</v>
      </c>
      <c r="C33" s="62" t="s">
        <v>175</v>
      </c>
      <c r="D33" s="40">
        <v>742147</v>
      </c>
      <c r="E33" s="71" t="s">
        <v>20</v>
      </c>
      <c r="F33" s="23" t="s">
        <v>48</v>
      </c>
      <c r="G33" s="23" t="s">
        <v>176</v>
      </c>
      <c r="H33" s="63">
        <f t="shared" si="2"/>
        <v>0.24299999999999999</v>
      </c>
      <c r="I33" s="28">
        <v>0.24299999999999999</v>
      </c>
      <c r="J33" s="22"/>
      <c r="K33" s="22"/>
      <c r="L33" s="22"/>
      <c r="M33" s="53"/>
      <c r="N33" s="65"/>
      <c r="O33" s="65"/>
      <c r="P33" s="66">
        <v>0.11799999999999999</v>
      </c>
      <c r="Q33" s="65">
        <v>0.2</v>
      </c>
      <c r="R33" s="65">
        <v>0.2</v>
      </c>
      <c r="S33" s="68">
        <v>1</v>
      </c>
      <c r="T33" s="68"/>
      <c r="U33" s="69">
        <f t="shared" si="5"/>
        <v>0.24299999999999999</v>
      </c>
      <c r="V33" s="70"/>
      <c r="W33" s="70"/>
    </row>
    <row r="34" spans="1:24" ht="67.5">
      <c r="A34" s="22">
        <f t="shared" si="4"/>
        <v>26</v>
      </c>
      <c r="B34" s="61" t="s">
        <v>177</v>
      </c>
      <c r="C34" s="62" t="s">
        <v>178</v>
      </c>
      <c r="D34" s="22">
        <v>745040</v>
      </c>
      <c r="E34" s="71" t="s">
        <v>20</v>
      </c>
      <c r="F34" s="23" t="s">
        <v>48</v>
      </c>
      <c r="G34" s="23" t="s">
        <v>179</v>
      </c>
      <c r="H34" s="63">
        <f t="shared" si="2"/>
        <v>0.3</v>
      </c>
      <c r="I34" s="28">
        <f>0.078+0.222</f>
        <v>0.3</v>
      </c>
      <c r="J34" s="28"/>
      <c r="K34" s="32">
        <f>ROUND(N34/Q34*100,1)</f>
        <v>28.6</v>
      </c>
      <c r="L34" s="32">
        <f>ROUND(O34/R34*100,1)</f>
        <v>28.6</v>
      </c>
      <c r="M34" s="64">
        <f>ROUND(P34/H34*100,1)</f>
        <v>100</v>
      </c>
      <c r="N34" s="65">
        <v>0.222</v>
      </c>
      <c r="O34" s="65">
        <v>0.222</v>
      </c>
      <c r="P34" s="66">
        <v>0.3</v>
      </c>
      <c r="Q34" s="65">
        <v>0.77500000000000002</v>
      </c>
      <c r="R34" s="65">
        <v>0.77500000000000002</v>
      </c>
      <c r="S34" s="68">
        <v>1</v>
      </c>
      <c r="T34" s="68"/>
      <c r="U34" s="69">
        <f t="shared" si="5"/>
        <v>0.3</v>
      </c>
      <c r="V34" s="70"/>
      <c r="W34" s="70"/>
    </row>
    <row r="35" spans="1:24" ht="67.5">
      <c r="A35" s="22">
        <f t="shared" si="4"/>
        <v>27</v>
      </c>
      <c r="B35" s="61" t="s">
        <v>180</v>
      </c>
      <c r="C35" s="62" t="s">
        <v>181</v>
      </c>
      <c r="D35" s="22">
        <v>742090</v>
      </c>
      <c r="E35" s="71" t="s">
        <v>20</v>
      </c>
      <c r="F35" s="23" t="s">
        <v>48</v>
      </c>
      <c r="G35" s="23" t="s">
        <v>182</v>
      </c>
      <c r="H35" s="63">
        <f t="shared" si="2"/>
        <v>0.86499999999999999</v>
      </c>
      <c r="I35" s="28">
        <v>0.86499999999999999</v>
      </c>
      <c r="J35" s="22"/>
      <c r="K35" s="22"/>
      <c r="L35" s="32">
        <f>ROUND(O35/R35*100,1)</f>
        <v>100</v>
      </c>
      <c r="M35" s="64">
        <f>ROUND(P35/H35*100,1)</f>
        <v>100</v>
      </c>
      <c r="N35" s="65"/>
      <c r="O35" s="65">
        <v>0.86499999999999999</v>
      </c>
      <c r="P35" s="66">
        <v>0.86499999999999999</v>
      </c>
      <c r="Q35" s="65">
        <v>0.9</v>
      </c>
      <c r="R35" s="65">
        <v>0.86499999999999999</v>
      </c>
      <c r="S35" s="68">
        <v>1</v>
      </c>
      <c r="T35" s="68">
        <v>7.0999999999999994E-2</v>
      </c>
      <c r="U35" s="69">
        <f t="shared" si="5"/>
        <v>0.79400000000000004</v>
      </c>
      <c r="V35" s="70"/>
      <c r="W35" s="70"/>
    </row>
    <row r="36" spans="1:24" ht="67.5">
      <c r="A36" s="22">
        <f t="shared" si="4"/>
        <v>28</v>
      </c>
      <c r="B36" s="61" t="s">
        <v>73</v>
      </c>
      <c r="C36" s="62" t="s">
        <v>74</v>
      </c>
      <c r="D36" s="22">
        <v>744434</v>
      </c>
      <c r="E36" s="71" t="s">
        <v>20</v>
      </c>
      <c r="F36" s="23" t="s">
        <v>48</v>
      </c>
      <c r="G36" s="23" t="s">
        <v>75</v>
      </c>
      <c r="H36" s="63">
        <f t="shared" si="2"/>
        <v>0.98199999999999998</v>
      </c>
      <c r="I36" s="28">
        <v>0.98199999999999998</v>
      </c>
      <c r="J36" s="22"/>
      <c r="K36" s="32">
        <f>ROUND(N36/Q36*100,1)</f>
        <v>100</v>
      </c>
      <c r="L36" s="32">
        <f>ROUND(O36/R36*100,1)</f>
        <v>100</v>
      </c>
      <c r="M36" s="64">
        <f>ROUND(P36/H36*100,1)</f>
        <v>100</v>
      </c>
      <c r="N36" s="65">
        <v>0.98199999999999998</v>
      </c>
      <c r="O36" s="65">
        <v>0.98199999999999998</v>
      </c>
      <c r="P36" s="66">
        <v>0.98199999999999998</v>
      </c>
      <c r="Q36" s="65">
        <v>0.98199999999999998</v>
      </c>
      <c r="R36" s="65">
        <v>0.98199999999999998</v>
      </c>
      <c r="S36" s="68">
        <v>1</v>
      </c>
      <c r="T36" s="68">
        <v>0.98199999999999998</v>
      </c>
      <c r="U36" s="69">
        <f t="shared" si="5"/>
        <v>0</v>
      </c>
      <c r="V36" s="70"/>
      <c r="W36" s="70"/>
    </row>
    <row r="37" spans="1:24" ht="67.5">
      <c r="A37" s="22">
        <f t="shared" si="4"/>
        <v>29</v>
      </c>
      <c r="B37" s="61" t="s">
        <v>76</v>
      </c>
      <c r="C37" s="61" t="s">
        <v>77</v>
      </c>
      <c r="D37" s="22">
        <v>746220</v>
      </c>
      <c r="E37" s="71" t="s">
        <v>20</v>
      </c>
      <c r="F37" s="23" t="s">
        <v>48</v>
      </c>
      <c r="G37" s="23" t="s">
        <v>79</v>
      </c>
      <c r="H37" s="63">
        <f t="shared" si="2"/>
        <v>1.278</v>
      </c>
      <c r="I37" s="28">
        <v>1.278</v>
      </c>
      <c r="J37" s="22"/>
      <c r="K37" s="32">
        <f>ROUND(N37/Q37*100,1)</f>
        <v>80.900000000000006</v>
      </c>
      <c r="L37" s="32">
        <f>ROUND(O37/R37*100,1)</f>
        <v>80.900000000000006</v>
      </c>
      <c r="M37" s="64">
        <f>ROUND(P37/H37*100,1)</f>
        <v>100</v>
      </c>
      <c r="N37" s="65">
        <v>1.278</v>
      </c>
      <c r="O37" s="65">
        <v>1.278</v>
      </c>
      <c r="P37" s="66">
        <v>1.278</v>
      </c>
      <c r="Q37" s="65">
        <v>1.58</v>
      </c>
      <c r="R37" s="65">
        <v>1.58</v>
      </c>
      <c r="S37" s="82">
        <v>1</v>
      </c>
      <c r="T37" s="82">
        <v>1.278</v>
      </c>
      <c r="U37" s="69">
        <f t="shared" si="5"/>
        <v>0</v>
      </c>
      <c r="V37" s="70"/>
      <c r="W37" s="70"/>
    </row>
    <row r="38" spans="1:24" ht="67.5">
      <c r="A38" s="22">
        <f t="shared" si="4"/>
        <v>30</v>
      </c>
      <c r="B38" s="61" t="s">
        <v>183</v>
      </c>
      <c r="C38" s="62" t="s">
        <v>184</v>
      </c>
      <c r="D38" s="40">
        <v>746299</v>
      </c>
      <c r="E38" s="71" t="s">
        <v>20</v>
      </c>
      <c r="F38" s="23" t="s">
        <v>48</v>
      </c>
      <c r="G38" s="23" t="s">
        <v>185</v>
      </c>
      <c r="H38" s="63">
        <f t="shared" si="2"/>
        <v>0.13100000000000001</v>
      </c>
      <c r="I38" s="28">
        <v>0.13100000000000001</v>
      </c>
      <c r="J38" s="22"/>
      <c r="K38" s="22"/>
      <c r="L38" s="22"/>
      <c r="M38" s="53"/>
      <c r="N38" s="65"/>
      <c r="O38" s="65"/>
      <c r="P38" s="66"/>
      <c r="Q38" s="65">
        <v>0.15</v>
      </c>
      <c r="R38" s="65">
        <v>0.15</v>
      </c>
      <c r="S38" s="82">
        <v>1</v>
      </c>
      <c r="T38" s="82"/>
      <c r="U38" s="69">
        <f t="shared" si="5"/>
        <v>0.13100000000000001</v>
      </c>
      <c r="V38" s="70"/>
      <c r="W38" s="70"/>
    </row>
    <row r="39" spans="1:24" ht="67.5">
      <c r="A39" s="22">
        <f t="shared" si="4"/>
        <v>31</v>
      </c>
      <c r="B39" s="61" t="s">
        <v>80</v>
      </c>
      <c r="C39" s="62" t="s">
        <v>81</v>
      </c>
      <c r="D39" s="22">
        <v>747934</v>
      </c>
      <c r="E39" s="22" t="s">
        <v>20</v>
      </c>
      <c r="F39" s="23" t="s">
        <v>48</v>
      </c>
      <c r="G39" s="23" t="s">
        <v>186</v>
      </c>
      <c r="H39" s="63">
        <f t="shared" si="2"/>
        <v>0.78</v>
      </c>
      <c r="I39" s="28">
        <v>0.78</v>
      </c>
      <c r="J39" s="22"/>
      <c r="K39" s="32">
        <f>ROUND(N39/Q39*100,1)</f>
        <v>52</v>
      </c>
      <c r="L39" s="32">
        <f>ROUND(O39/R39*100,1)</f>
        <v>56.6</v>
      </c>
      <c r="M39" s="64">
        <f>ROUND(P39/H39*100,1)</f>
        <v>100</v>
      </c>
      <c r="N39" s="94">
        <v>0.78</v>
      </c>
      <c r="O39" s="65">
        <v>0.78</v>
      </c>
      <c r="P39" s="66">
        <v>0.78</v>
      </c>
      <c r="Q39" s="65">
        <v>1.5</v>
      </c>
      <c r="R39" s="65">
        <v>1.379</v>
      </c>
      <c r="S39" s="87">
        <v>1</v>
      </c>
      <c r="T39" s="87">
        <v>0.78</v>
      </c>
      <c r="U39" s="69">
        <f t="shared" si="5"/>
        <v>0</v>
      </c>
      <c r="V39" s="88"/>
      <c r="W39" s="70"/>
    </row>
    <row r="40" spans="1:24" ht="67.5">
      <c r="A40" s="22">
        <f t="shared" si="4"/>
        <v>32</v>
      </c>
      <c r="B40" s="61" t="s">
        <v>187</v>
      </c>
      <c r="C40" s="61" t="s">
        <v>188</v>
      </c>
      <c r="D40" s="22">
        <v>748174</v>
      </c>
      <c r="E40" s="71" t="s">
        <v>20</v>
      </c>
      <c r="F40" s="23" t="s">
        <v>48</v>
      </c>
      <c r="G40" s="23" t="s">
        <v>189</v>
      </c>
      <c r="H40" s="63">
        <f t="shared" si="2"/>
        <v>0.52700000000000002</v>
      </c>
      <c r="I40" s="28">
        <v>0.52700000000000002</v>
      </c>
      <c r="J40" s="22"/>
      <c r="K40" s="22"/>
      <c r="L40" s="22"/>
      <c r="M40" s="53"/>
      <c r="N40" s="65"/>
      <c r="O40" s="65"/>
      <c r="P40" s="66"/>
      <c r="Q40" s="65">
        <v>0.3</v>
      </c>
      <c r="R40" s="65">
        <v>0.3</v>
      </c>
      <c r="S40" s="82">
        <v>1</v>
      </c>
      <c r="T40" s="82"/>
      <c r="U40" s="69">
        <f t="shared" si="5"/>
        <v>0.52700000000000002</v>
      </c>
      <c r="V40" s="70"/>
      <c r="W40" s="70"/>
    </row>
    <row r="41" spans="1:24" ht="67.5">
      <c r="A41" s="22">
        <f t="shared" si="4"/>
        <v>33</v>
      </c>
      <c r="B41" s="61" t="s">
        <v>83</v>
      </c>
      <c r="C41" s="76" t="s">
        <v>84</v>
      </c>
      <c r="D41" s="25" t="s">
        <v>85</v>
      </c>
      <c r="E41" s="25" t="s">
        <v>20</v>
      </c>
      <c r="F41" s="23" t="s">
        <v>48</v>
      </c>
      <c r="G41" s="23" t="s">
        <v>86</v>
      </c>
      <c r="H41" s="63">
        <f t="shared" si="2"/>
        <v>0.78400000000000003</v>
      </c>
      <c r="I41" s="28">
        <v>0.78400000000000003</v>
      </c>
      <c r="J41" s="22"/>
      <c r="K41" s="32">
        <f>ROUND(N41/Q41*100,1)</f>
        <v>95.6</v>
      </c>
      <c r="L41" s="32">
        <f>ROUND(O41/R41*100,1)</f>
        <v>100</v>
      </c>
      <c r="M41" s="64">
        <f>ROUND(P41/H41*100,1)</f>
        <v>100</v>
      </c>
      <c r="N41" s="65">
        <v>0.78400000000000003</v>
      </c>
      <c r="O41" s="65">
        <v>0.78400000000000003</v>
      </c>
      <c r="P41" s="66">
        <v>0.78400000000000003</v>
      </c>
      <c r="Q41" s="65">
        <v>0.82</v>
      </c>
      <c r="R41" s="65">
        <v>0.78400000000000003</v>
      </c>
      <c r="S41" s="82">
        <v>1</v>
      </c>
      <c r="T41" s="68">
        <v>0.78400000000000003</v>
      </c>
      <c r="U41" s="69">
        <f t="shared" si="5"/>
        <v>0</v>
      </c>
      <c r="V41" s="70"/>
      <c r="W41" s="70"/>
    </row>
    <row r="42" spans="1:24" ht="67.5">
      <c r="A42" s="22">
        <f t="shared" si="4"/>
        <v>34</v>
      </c>
      <c r="B42" s="61" t="s">
        <v>87</v>
      </c>
      <c r="C42" s="61" t="s">
        <v>88</v>
      </c>
      <c r="D42" s="22">
        <v>746685</v>
      </c>
      <c r="E42" s="71" t="s">
        <v>20</v>
      </c>
      <c r="F42" s="23" t="s">
        <v>48</v>
      </c>
      <c r="G42" s="23" t="s">
        <v>90</v>
      </c>
      <c r="H42" s="63">
        <f t="shared" si="2"/>
        <v>1.03</v>
      </c>
      <c r="I42" s="28">
        <v>1.03</v>
      </c>
      <c r="J42" s="22"/>
      <c r="K42" s="32">
        <f>ROUND(N42/Q42*100,1)</f>
        <v>93.6</v>
      </c>
      <c r="L42" s="32">
        <f>ROUND(O42/R42*100,1)</f>
        <v>100</v>
      </c>
      <c r="M42" s="64">
        <f>ROUND(P42/H42*100,1)</f>
        <v>100</v>
      </c>
      <c r="N42" s="65">
        <v>1.03</v>
      </c>
      <c r="O42" s="65">
        <v>1.03</v>
      </c>
      <c r="P42" s="66">
        <v>1.03</v>
      </c>
      <c r="Q42" s="65">
        <v>1.1000000000000001</v>
      </c>
      <c r="R42" s="65">
        <v>1.03</v>
      </c>
      <c r="S42" s="68">
        <v>1</v>
      </c>
      <c r="T42" s="68">
        <v>0.76800000000000002</v>
      </c>
      <c r="U42" s="69">
        <f t="shared" si="5"/>
        <v>0.26200000000000001</v>
      </c>
      <c r="V42" s="70"/>
      <c r="W42" s="70"/>
    </row>
    <row r="43" spans="1:24" ht="67.5">
      <c r="A43" s="22">
        <f t="shared" si="4"/>
        <v>35</v>
      </c>
      <c r="B43" s="61" t="s">
        <v>190</v>
      </c>
      <c r="C43" s="62" t="s">
        <v>191</v>
      </c>
      <c r="D43" s="40">
        <v>747827</v>
      </c>
      <c r="E43" s="71" t="s">
        <v>20</v>
      </c>
      <c r="F43" s="23" t="s">
        <v>48</v>
      </c>
      <c r="G43" s="23" t="s">
        <v>192</v>
      </c>
      <c r="H43" s="63">
        <f t="shared" si="2"/>
        <v>0.08</v>
      </c>
      <c r="I43" s="28">
        <v>0.08</v>
      </c>
      <c r="J43" s="22"/>
      <c r="K43" s="22"/>
      <c r="L43" s="22"/>
      <c r="M43" s="53"/>
      <c r="N43" s="65"/>
      <c r="O43" s="65"/>
      <c r="P43" s="66"/>
      <c r="Q43" s="65">
        <v>0.35</v>
      </c>
      <c r="R43" s="65">
        <v>0.35</v>
      </c>
      <c r="S43" s="82">
        <v>1</v>
      </c>
      <c r="T43" s="82"/>
      <c r="U43" s="69">
        <f t="shared" si="5"/>
        <v>0.08</v>
      </c>
      <c r="V43" s="95"/>
      <c r="W43" s="95"/>
      <c r="X43" s="96"/>
    </row>
    <row r="44" spans="1:24" ht="67.5">
      <c r="A44" s="22">
        <f t="shared" si="4"/>
        <v>36</v>
      </c>
      <c r="B44" s="61" t="s">
        <v>193</v>
      </c>
      <c r="C44" s="61" t="s">
        <v>194</v>
      </c>
      <c r="D44" s="22">
        <v>745041</v>
      </c>
      <c r="E44" s="71" t="s">
        <v>20</v>
      </c>
      <c r="F44" s="23" t="s">
        <v>48</v>
      </c>
      <c r="G44" s="23" t="s">
        <v>195</v>
      </c>
      <c r="H44" s="63">
        <f t="shared" si="2"/>
        <v>0.32300000000000001</v>
      </c>
      <c r="I44" s="28">
        <v>0.32300000000000001</v>
      </c>
      <c r="J44" s="22"/>
      <c r="K44" s="22"/>
      <c r="L44" s="32">
        <f>ROUND(O44/R44*100,1)</f>
        <v>100</v>
      </c>
      <c r="M44" s="53"/>
      <c r="N44" s="65"/>
      <c r="O44" s="65">
        <v>1.3</v>
      </c>
      <c r="P44" s="66">
        <v>0.32300000000000001</v>
      </c>
      <c r="Q44" s="65">
        <v>1.3</v>
      </c>
      <c r="R44" s="65">
        <v>1.3</v>
      </c>
      <c r="S44" s="68">
        <v>1</v>
      </c>
      <c r="T44" s="68"/>
      <c r="U44" s="69">
        <f t="shared" si="5"/>
        <v>0.32300000000000001</v>
      </c>
      <c r="V44" s="70"/>
      <c r="W44" s="70"/>
    </row>
    <row r="45" spans="1:24" ht="67.5">
      <c r="A45" s="22">
        <f t="shared" si="4"/>
        <v>37</v>
      </c>
      <c r="B45" s="61" t="s">
        <v>196</v>
      </c>
      <c r="C45" s="76" t="s">
        <v>92</v>
      </c>
      <c r="D45" s="22">
        <v>745510</v>
      </c>
      <c r="E45" s="71" t="s">
        <v>20</v>
      </c>
      <c r="F45" s="23" t="s">
        <v>48</v>
      </c>
      <c r="G45" s="23" t="s">
        <v>197</v>
      </c>
      <c r="H45" s="63">
        <f t="shared" si="2"/>
        <v>0.36</v>
      </c>
      <c r="I45" s="28">
        <v>0.36</v>
      </c>
      <c r="J45" s="22"/>
      <c r="K45" s="22"/>
      <c r="L45" s="22"/>
      <c r="M45" s="64">
        <f>ROUND(P45/H45*100,1)</f>
        <v>100</v>
      </c>
      <c r="N45" s="65"/>
      <c r="O45" s="65"/>
      <c r="P45" s="66">
        <v>0.36</v>
      </c>
      <c r="Q45" s="65">
        <v>0.4</v>
      </c>
      <c r="R45" s="65">
        <v>0.4</v>
      </c>
      <c r="S45" s="68">
        <v>1</v>
      </c>
      <c r="T45" s="68"/>
      <c r="U45" s="69">
        <f t="shared" si="5"/>
        <v>0.36</v>
      </c>
      <c r="V45" s="70"/>
      <c r="W45" s="70"/>
    </row>
    <row r="46" spans="1:24" ht="67.5">
      <c r="A46" s="22">
        <f t="shared" si="4"/>
        <v>38</v>
      </c>
      <c r="B46" s="61" t="s">
        <v>95</v>
      </c>
      <c r="C46" s="61" t="s">
        <v>96</v>
      </c>
      <c r="D46" s="22">
        <v>745324</v>
      </c>
      <c r="E46" s="71" t="s">
        <v>20</v>
      </c>
      <c r="F46" s="23" t="s">
        <v>48</v>
      </c>
      <c r="G46" s="23" t="s">
        <v>198</v>
      </c>
      <c r="H46" s="63">
        <f t="shared" si="2"/>
        <v>2.931</v>
      </c>
      <c r="I46" s="28">
        <v>2.931</v>
      </c>
      <c r="J46" s="22"/>
      <c r="K46" s="32">
        <f>ROUND(N46/Q46*100,1)</f>
        <v>90.9</v>
      </c>
      <c r="L46" s="32">
        <f>ROUND(O46/R46*100,1)</f>
        <v>100</v>
      </c>
      <c r="M46" s="64">
        <f>ROUND(P46/H46*100,1)</f>
        <v>100</v>
      </c>
      <c r="N46" s="65">
        <v>2.8039999999999998</v>
      </c>
      <c r="O46" s="65">
        <v>3.0859999999999999</v>
      </c>
      <c r="P46" s="66">
        <v>2.931</v>
      </c>
      <c r="Q46" s="65">
        <v>3.0859999999999999</v>
      </c>
      <c r="R46" s="65">
        <v>3.0859999999999999</v>
      </c>
      <c r="S46" s="68">
        <v>1</v>
      </c>
      <c r="T46" s="68">
        <v>2.8039999999999998</v>
      </c>
      <c r="U46" s="69">
        <f t="shared" si="5"/>
        <v>0.12700000000000022</v>
      </c>
      <c r="V46" s="70"/>
      <c r="W46" s="70"/>
    </row>
    <row r="47" spans="1:24" ht="67.5">
      <c r="A47" s="22">
        <f t="shared" si="4"/>
        <v>39</v>
      </c>
      <c r="B47" s="61" t="s">
        <v>199</v>
      </c>
      <c r="C47" s="62" t="s">
        <v>200</v>
      </c>
      <c r="D47" s="22">
        <v>745047</v>
      </c>
      <c r="E47" s="71" t="s">
        <v>20</v>
      </c>
      <c r="F47" s="23" t="s">
        <v>48</v>
      </c>
      <c r="G47" s="23" t="s">
        <v>201</v>
      </c>
      <c r="H47" s="63">
        <f t="shared" si="2"/>
        <v>0.254</v>
      </c>
      <c r="I47" s="28">
        <v>0.254</v>
      </c>
      <c r="J47" s="22"/>
      <c r="K47" s="22"/>
      <c r="L47" s="22"/>
      <c r="M47" s="72"/>
      <c r="N47" s="65"/>
      <c r="O47" s="65"/>
      <c r="P47" s="66">
        <v>5.3999999999999999E-2</v>
      </c>
      <c r="Q47" s="65">
        <v>1.232</v>
      </c>
      <c r="R47" s="65">
        <v>1.232</v>
      </c>
      <c r="S47" s="68">
        <v>1</v>
      </c>
      <c r="T47" s="68"/>
      <c r="U47" s="69">
        <f t="shared" si="5"/>
        <v>0.254</v>
      </c>
      <c r="V47" s="70"/>
      <c r="W47" s="70"/>
    </row>
    <row r="48" spans="1:24" ht="67.5">
      <c r="A48" s="22">
        <f t="shared" si="4"/>
        <v>40</v>
      </c>
      <c r="B48" s="61" t="s">
        <v>202</v>
      </c>
      <c r="C48" s="61" t="s">
        <v>203</v>
      </c>
      <c r="D48" s="22">
        <v>93010322</v>
      </c>
      <c r="E48" s="71" t="s">
        <v>20</v>
      </c>
      <c r="F48" s="23" t="s">
        <v>48</v>
      </c>
      <c r="G48" s="23" t="s">
        <v>134</v>
      </c>
      <c r="H48" s="63">
        <f t="shared" si="2"/>
        <v>0.35</v>
      </c>
      <c r="I48" s="28">
        <v>0.35</v>
      </c>
      <c r="J48" s="22"/>
      <c r="K48" s="22"/>
      <c r="L48" s="32">
        <f>ROUND(O48/R48*100,1)</f>
        <v>100</v>
      </c>
      <c r="M48" s="64">
        <f>ROUND(P48/H48*100,1)</f>
        <v>100</v>
      </c>
      <c r="N48" s="65"/>
      <c r="O48" s="65">
        <v>0.35</v>
      </c>
      <c r="P48" s="97">
        <v>0.35</v>
      </c>
      <c r="Q48" s="65">
        <v>0.35</v>
      </c>
      <c r="R48" s="65">
        <v>0.35</v>
      </c>
      <c r="S48" s="98">
        <v>1</v>
      </c>
      <c r="T48" s="70"/>
      <c r="U48" s="69">
        <f t="shared" si="5"/>
        <v>0.35</v>
      </c>
      <c r="V48" s="70"/>
      <c r="W48" s="70"/>
    </row>
    <row r="49" spans="1:23" ht="67.5">
      <c r="A49" s="22">
        <f t="shared" si="4"/>
        <v>41</v>
      </c>
      <c r="B49" s="61" t="s">
        <v>204</v>
      </c>
      <c r="C49" s="61" t="s">
        <v>205</v>
      </c>
      <c r="D49" s="22">
        <v>93010323</v>
      </c>
      <c r="E49" s="71" t="s">
        <v>20</v>
      </c>
      <c r="F49" s="23" t="s">
        <v>48</v>
      </c>
      <c r="G49" s="23" t="s">
        <v>206</v>
      </c>
      <c r="H49" s="63">
        <f t="shared" si="2"/>
        <v>0.374</v>
      </c>
      <c r="I49" s="28">
        <v>0.374</v>
      </c>
      <c r="J49" s="22"/>
      <c r="K49" s="22"/>
      <c r="L49" s="22"/>
      <c r="M49" s="64">
        <f>ROUND(P49/H49*100,1)</f>
        <v>22.2</v>
      </c>
      <c r="N49" s="65"/>
      <c r="O49" s="65"/>
      <c r="P49" s="66">
        <v>8.3000000000000004E-2</v>
      </c>
      <c r="Q49" s="65">
        <v>0.6</v>
      </c>
      <c r="R49" s="65">
        <v>0.6</v>
      </c>
      <c r="S49" s="82">
        <v>1</v>
      </c>
      <c r="T49" s="82">
        <v>8.3000000000000004E-2</v>
      </c>
      <c r="U49" s="69">
        <f t="shared" si="5"/>
        <v>0.29099999999999998</v>
      </c>
      <c r="V49" s="70"/>
      <c r="W49" s="70"/>
    </row>
    <row r="50" spans="1:23" ht="67.5">
      <c r="A50" s="22">
        <f t="shared" si="4"/>
        <v>42</v>
      </c>
      <c r="B50" s="61" t="s">
        <v>207</v>
      </c>
      <c r="C50" s="61" t="s">
        <v>208</v>
      </c>
      <c r="D50" s="17">
        <v>745071</v>
      </c>
      <c r="E50" s="71" t="s">
        <v>20</v>
      </c>
      <c r="F50" s="23" t="s">
        <v>48</v>
      </c>
      <c r="G50" s="23" t="s">
        <v>209</v>
      </c>
      <c r="H50" s="63">
        <f t="shared" si="2"/>
        <v>1.6259999999999999</v>
      </c>
      <c r="I50" s="28">
        <v>1.6259999999999999</v>
      </c>
      <c r="J50" s="22"/>
      <c r="K50" s="22"/>
      <c r="L50" s="32">
        <f>ROUND(O50/R50*100,1)</f>
        <v>20</v>
      </c>
      <c r="M50" s="72"/>
      <c r="N50" s="65"/>
      <c r="O50" s="65">
        <v>0.5</v>
      </c>
      <c r="P50" s="66">
        <v>0.5</v>
      </c>
      <c r="Q50" s="65">
        <v>1.46</v>
      </c>
      <c r="R50" s="65">
        <v>2.5030000000000001</v>
      </c>
      <c r="S50" s="68">
        <v>1</v>
      </c>
      <c r="T50" s="68"/>
      <c r="U50" s="69">
        <f t="shared" si="5"/>
        <v>1.6259999999999999</v>
      </c>
      <c r="V50" s="70"/>
      <c r="W50" s="70"/>
    </row>
    <row r="51" spans="1:23" ht="67.5">
      <c r="A51" s="22">
        <f t="shared" si="4"/>
        <v>43</v>
      </c>
      <c r="B51" s="61" t="s">
        <v>210</v>
      </c>
      <c r="C51" s="61" t="s">
        <v>211</v>
      </c>
      <c r="D51" s="22">
        <v>745070</v>
      </c>
      <c r="E51" s="71" t="s">
        <v>20</v>
      </c>
      <c r="F51" s="23" t="s">
        <v>48</v>
      </c>
      <c r="G51" s="23" t="s">
        <v>212</v>
      </c>
      <c r="H51" s="63">
        <f t="shared" si="2"/>
        <v>1.708</v>
      </c>
      <c r="I51" s="28">
        <v>1.708</v>
      </c>
      <c r="J51" s="22"/>
      <c r="K51" s="22"/>
      <c r="L51" s="32">
        <f>ROUND(O51/R51*100,1)</f>
        <v>91.1</v>
      </c>
      <c r="M51" s="99"/>
      <c r="N51" s="65"/>
      <c r="O51" s="100">
        <f>1.08+0.6</f>
        <v>1.6800000000000002</v>
      </c>
      <c r="P51" s="66">
        <v>1.68</v>
      </c>
      <c r="Q51" s="65">
        <v>1.708</v>
      </c>
      <c r="R51" s="65">
        <v>1.845</v>
      </c>
      <c r="S51" s="68">
        <v>1</v>
      </c>
      <c r="T51" s="68"/>
      <c r="U51" s="69">
        <f t="shared" si="5"/>
        <v>1.708</v>
      </c>
      <c r="V51" s="70"/>
      <c r="W51" s="70"/>
    </row>
    <row r="52" spans="1:23" ht="67.5">
      <c r="A52" s="22">
        <f t="shared" si="4"/>
        <v>44</v>
      </c>
      <c r="B52" s="61" t="s">
        <v>99</v>
      </c>
      <c r="C52" s="61" t="s">
        <v>100</v>
      </c>
      <c r="D52" s="40">
        <v>745075</v>
      </c>
      <c r="E52" s="71" t="s">
        <v>20</v>
      </c>
      <c r="F52" s="23" t="s">
        <v>48</v>
      </c>
      <c r="G52" s="23" t="s">
        <v>213</v>
      </c>
      <c r="H52" s="63">
        <f t="shared" si="2"/>
        <v>2.1800000000000002</v>
      </c>
      <c r="I52" s="28">
        <v>2.1800000000000002</v>
      </c>
      <c r="J52" s="28"/>
      <c r="K52" s="32">
        <f>ROUND(N52/Q52*100,1)</f>
        <v>79.099999999999994</v>
      </c>
      <c r="L52" s="32">
        <f>ROUND(O52/R52*100,1)</f>
        <v>100</v>
      </c>
      <c r="M52" s="64">
        <f>ROUND(P52/H52*100,1)</f>
        <v>33</v>
      </c>
      <c r="N52" s="65">
        <v>1.724</v>
      </c>
      <c r="O52" s="100">
        <v>2.335</v>
      </c>
      <c r="P52" s="66">
        <v>0.72</v>
      </c>
      <c r="Q52" s="65">
        <v>2.1800000000000002</v>
      </c>
      <c r="R52" s="65">
        <v>2.335</v>
      </c>
      <c r="S52" s="68">
        <v>1</v>
      </c>
      <c r="T52" s="68">
        <v>0.72</v>
      </c>
      <c r="U52" s="69">
        <f t="shared" si="5"/>
        <v>1.4600000000000002</v>
      </c>
      <c r="V52" s="70"/>
      <c r="W52" s="70"/>
    </row>
    <row r="53" spans="1:23" ht="67.5">
      <c r="A53" s="22">
        <f t="shared" si="4"/>
        <v>45</v>
      </c>
      <c r="B53" s="61" t="s">
        <v>214</v>
      </c>
      <c r="C53" s="61" t="s">
        <v>215</v>
      </c>
      <c r="D53" s="22">
        <v>746388</v>
      </c>
      <c r="E53" s="71" t="s">
        <v>20</v>
      </c>
      <c r="F53" s="23" t="s">
        <v>48</v>
      </c>
      <c r="G53" s="23" t="s">
        <v>216</v>
      </c>
      <c r="H53" s="63">
        <f t="shared" si="2"/>
        <v>0.15</v>
      </c>
      <c r="I53" s="28">
        <f>0.062+0.05+0.038</f>
        <v>0.15</v>
      </c>
      <c r="J53" s="22"/>
      <c r="K53" s="32">
        <f>ROUND(N53/Q53*100,1)</f>
        <v>13.7</v>
      </c>
      <c r="L53" s="32">
        <f>ROUND(O53/R53*100,1)</f>
        <v>13.7</v>
      </c>
      <c r="M53" s="64">
        <f>ROUND(P53/H53*100,1)</f>
        <v>74.7</v>
      </c>
      <c r="N53" s="65">
        <v>0.112</v>
      </c>
      <c r="O53" s="65">
        <v>0.112</v>
      </c>
      <c r="P53" s="66">
        <v>0.112</v>
      </c>
      <c r="Q53" s="65">
        <v>0.82</v>
      </c>
      <c r="R53" s="65">
        <v>0.82</v>
      </c>
      <c r="S53" s="68">
        <v>1</v>
      </c>
      <c r="T53" s="68">
        <v>0.112</v>
      </c>
      <c r="U53" s="69">
        <f t="shared" si="5"/>
        <v>3.7999999999999992E-2</v>
      </c>
      <c r="V53" s="70"/>
      <c r="W53" s="70"/>
    </row>
    <row r="54" spans="1:23" ht="67.5">
      <c r="A54" s="22">
        <f t="shared" si="4"/>
        <v>46</v>
      </c>
      <c r="B54" s="61" t="s">
        <v>217</v>
      </c>
      <c r="C54" s="61" t="s">
        <v>218</v>
      </c>
      <c r="D54" s="22">
        <v>740864</v>
      </c>
      <c r="E54" s="71" t="s">
        <v>20</v>
      </c>
      <c r="F54" s="23" t="s">
        <v>48</v>
      </c>
      <c r="G54" s="23" t="s">
        <v>219</v>
      </c>
      <c r="H54" s="63">
        <f t="shared" si="2"/>
        <v>0.38900000000000001</v>
      </c>
      <c r="I54" s="28">
        <v>0.38900000000000001</v>
      </c>
      <c r="J54" s="22"/>
      <c r="K54" s="22"/>
      <c r="L54" s="22"/>
      <c r="M54" s="53"/>
      <c r="N54" s="65"/>
      <c r="O54" s="65"/>
      <c r="P54" s="66">
        <v>0.1</v>
      </c>
      <c r="Q54" s="65">
        <v>0.28000000000000003</v>
      </c>
      <c r="R54" s="65">
        <v>0.28000000000000003</v>
      </c>
      <c r="S54" s="68">
        <v>1</v>
      </c>
      <c r="T54" s="68"/>
      <c r="U54" s="69">
        <f t="shared" si="5"/>
        <v>0.38900000000000001</v>
      </c>
      <c r="V54" s="70"/>
      <c r="W54" s="70"/>
    </row>
    <row r="55" spans="1:23">
      <c r="A55" s="22"/>
      <c r="B55" s="101"/>
      <c r="C55" s="101"/>
      <c r="D55" s="101"/>
      <c r="E55" s="101"/>
      <c r="F55" s="102"/>
      <c r="G55" s="102"/>
      <c r="H55" s="103"/>
      <c r="I55" s="104"/>
      <c r="J55" s="104"/>
      <c r="K55" s="89"/>
      <c r="L55" s="104"/>
      <c r="M55" s="104"/>
      <c r="N55" s="105"/>
      <c r="O55" s="105"/>
      <c r="P55" s="87"/>
      <c r="Q55" s="87"/>
      <c r="R55" s="87"/>
      <c r="S55" s="70"/>
      <c r="T55" s="70"/>
      <c r="U55" s="69">
        <f t="shared" si="5"/>
        <v>0</v>
      </c>
      <c r="V55" s="70"/>
      <c r="W55" s="70"/>
    </row>
    <row r="56" spans="1:23">
      <c r="A56" s="89"/>
      <c r="B56" s="89"/>
      <c r="C56" s="89"/>
      <c r="D56" s="89"/>
      <c r="E56" s="89"/>
      <c r="F56" s="106"/>
      <c r="G56" s="106"/>
      <c r="H56" s="89"/>
      <c r="I56" s="89"/>
      <c r="J56" s="89"/>
      <c r="K56" s="89"/>
      <c r="L56" s="89"/>
      <c r="M56" s="89"/>
      <c r="N56" s="88"/>
      <c r="O56" s="88"/>
      <c r="P56" s="87"/>
      <c r="Q56" s="87"/>
      <c r="R56" s="87"/>
      <c r="S56" s="70"/>
      <c r="T56" s="70"/>
      <c r="U56" s="69">
        <f t="shared" si="5"/>
        <v>0</v>
      </c>
      <c r="V56" s="70"/>
      <c r="W56" s="70"/>
    </row>
    <row r="57" spans="1:23">
      <c r="A57" s="89"/>
      <c r="B57" s="89"/>
      <c r="C57" s="89"/>
      <c r="D57" s="89"/>
      <c r="E57" s="89"/>
      <c r="F57" s="106"/>
      <c r="G57" s="106"/>
      <c r="H57" s="89"/>
      <c r="I57" s="89"/>
      <c r="J57" s="89"/>
      <c r="K57" s="89"/>
      <c r="L57" s="89"/>
      <c r="M57" s="89"/>
      <c r="N57" s="88"/>
      <c r="O57" s="88"/>
      <c r="P57" s="87"/>
      <c r="Q57" s="87"/>
      <c r="R57" s="87"/>
      <c r="S57" s="70"/>
      <c r="T57" s="70"/>
      <c r="U57" s="69">
        <f t="shared" si="5"/>
        <v>0</v>
      </c>
      <c r="V57" s="70"/>
      <c r="W57" s="70"/>
    </row>
    <row r="58" spans="1:23">
      <c r="A58" s="89"/>
      <c r="B58" s="89"/>
      <c r="C58" s="89"/>
      <c r="D58" s="89"/>
      <c r="E58" s="89"/>
      <c r="F58" s="106"/>
      <c r="G58" s="106"/>
      <c r="H58" s="89"/>
      <c r="I58" s="89"/>
      <c r="J58" s="89"/>
      <c r="K58" s="89"/>
      <c r="L58" s="89"/>
      <c r="M58" s="89"/>
      <c r="N58" s="88"/>
      <c r="O58" s="88"/>
      <c r="P58" s="87"/>
      <c r="Q58" s="87"/>
      <c r="R58" s="87"/>
      <c r="S58" s="70"/>
      <c r="T58" s="70"/>
      <c r="U58" s="69">
        <f t="shared" si="5"/>
        <v>0</v>
      </c>
      <c r="V58" s="70"/>
      <c r="W58" s="70"/>
    </row>
    <row r="59" spans="1:23">
      <c r="A59" s="89"/>
      <c r="B59" s="89"/>
      <c r="C59" s="89"/>
      <c r="D59" s="89"/>
      <c r="E59" s="89"/>
      <c r="F59" s="106"/>
      <c r="G59" s="106"/>
      <c r="H59" s="89"/>
      <c r="I59" s="89"/>
      <c r="J59" s="89"/>
      <c r="K59" s="89"/>
      <c r="L59" s="89"/>
      <c r="M59" s="89"/>
      <c r="N59" s="88"/>
      <c r="O59" s="88"/>
      <c r="P59" s="87"/>
      <c r="Q59" s="87"/>
      <c r="R59" s="87"/>
      <c r="S59" s="70"/>
      <c r="T59" s="70"/>
      <c r="U59" s="69">
        <f t="shared" si="5"/>
        <v>0</v>
      </c>
      <c r="V59" s="70"/>
      <c r="W59" s="70"/>
    </row>
    <row r="60" spans="1:23">
      <c r="A60" s="89"/>
      <c r="B60" s="89"/>
      <c r="C60" s="89"/>
      <c r="D60" s="89"/>
      <c r="E60" s="89"/>
      <c r="F60" s="106"/>
      <c r="G60" s="106"/>
      <c r="H60" s="89"/>
      <c r="I60" s="89"/>
      <c r="J60" s="89"/>
      <c r="K60" s="89"/>
      <c r="L60" s="89"/>
      <c r="M60" s="89"/>
      <c r="N60" s="88"/>
      <c r="O60" s="88"/>
      <c r="P60" s="87"/>
      <c r="Q60" s="87"/>
      <c r="R60" s="87"/>
      <c r="S60" s="70"/>
      <c r="T60" s="70"/>
      <c r="U60" s="69">
        <f t="shared" si="5"/>
        <v>0</v>
      </c>
      <c r="V60" s="70"/>
      <c r="W60" s="70"/>
    </row>
    <row r="61" spans="1:23">
      <c r="A61" s="89"/>
      <c r="B61" s="89"/>
      <c r="C61" s="89"/>
      <c r="D61" s="89"/>
      <c r="E61" s="89"/>
      <c r="F61" s="106"/>
      <c r="G61" s="106"/>
      <c r="H61" s="89"/>
      <c r="I61" s="89"/>
      <c r="J61" s="89"/>
      <c r="K61" s="89"/>
      <c r="L61" s="89"/>
      <c r="M61" s="89"/>
      <c r="N61" s="88"/>
      <c r="O61" s="88"/>
      <c r="P61" s="87"/>
      <c r="Q61" s="87"/>
      <c r="R61" s="87"/>
      <c r="S61" s="70"/>
      <c r="T61" s="70"/>
      <c r="U61" s="69">
        <f t="shared" si="5"/>
        <v>0</v>
      </c>
      <c r="V61" s="70"/>
      <c r="W61" s="70"/>
    </row>
    <row r="62" spans="1:23">
      <c r="A62" s="89"/>
      <c r="B62" s="89"/>
      <c r="C62" s="89"/>
      <c r="D62" s="89"/>
      <c r="E62" s="89"/>
      <c r="F62" s="106"/>
      <c r="G62" s="106"/>
      <c r="H62" s="89"/>
      <c r="I62" s="89"/>
      <c r="J62" s="89"/>
      <c r="K62" s="89"/>
      <c r="L62" s="89"/>
      <c r="M62" s="89"/>
      <c r="N62" s="88"/>
      <c r="O62" s="88"/>
      <c r="P62" s="87"/>
      <c r="Q62" s="87"/>
      <c r="R62" s="87"/>
      <c r="S62" s="70"/>
      <c r="T62" s="70"/>
      <c r="U62" s="70"/>
      <c r="V62" s="70"/>
      <c r="W62" s="70"/>
    </row>
    <row r="63" spans="1:23">
      <c r="A63" s="89"/>
      <c r="B63" s="89"/>
      <c r="C63" s="89"/>
      <c r="D63" s="89"/>
      <c r="E63" s="89"/>
      <c r="F63" s="106"/>
      <c r="G63" s="106"/>
      <c r="H63" s="89"/>
      <c r="I63" s="89"/>
      <c r="J63" s="89"/>
      <c r="K63" s="89"/>
      <c r="L63" s="89"/>
      <c r="M63" s="89"/>
      <c r="N63" s="88"/>
      <c r="O63" s="88"/>
      <c r="P63" s="87"/>
      <c r="Q63" s="87"/>
      <c r="R63" s="87"/>
      <c r="S63" s="70"/>
      <c r="T63" s="70"/>
      <c r="U63" s="70"/>
      <c r="V63" s="70"/>
      <c r="W63" s="70"/>
    </row>
    <row r="64" spans="1:23">
      <c r="A64" s="89"/>
      <c r="B64" s="89"/>
      <c r="C64" s="89"/>
      <c r="D64" s="89"/>
      <c r="E64" s="89"/>
      <c r="F64" s="106"/>
      <c r="G64" s="106"/>
      <c r="H64" s="89"/>
      <c r="I64" s="89"/>
      <c r="J64" s="89"/>
      <c r="K64" s="89"/>
      <c r="L64" s="89"/>
      <c r="M64" s="89"/>
      <c r="N64" s="88"/>
      <c r="O64" s="88"/>
      <c r="P64" s="87"/>
      <c r="Q64" s="87"/>
      <c r="R64" s="87"/>
      <c r="S64" s="70"/>
      <c r="T64" s="70"/>
      <c r="U64" s="70"/>
      <c r="V64" s="70"/>
      <c r="W64" s="70"/>
    </row>
    <row r="65" spans="1:23">
      <c r="A65" s="89"/>
      <c r="B65" s="89"/>
      <c r="C65" s="89"/>
      <c r="D65" s="89"/>
      <c r="E65" s="89"/>
      <c r="F65" s="106"/>
      <c r="G65" s="106"/>
      <c r="H65" s="89"/>
      <c r="I65" s="89"/>
      <c r="J65" s="89"/>
      <c r="K65" s="89"/>
      <c r="L65" s="89"/>
      <c r="M65" s="89"/>
      <c r="N65" s="88"/>
      <c r="O65" s="88"/>
      <c r="P65" s="87"/>
      <c r="Q65" s="87"/>
      <c r="R65" s="87"/>
      <c r="S65" s="70"/>
      <c r="T65" s="70"/>
      <c r="U65" s="70"/>
      <c r="V65" s="70"/>
      <c r="W65" s="70"/>
    </row>
    <row r="66" spans="1:23">
      <c r="A66" s="89"/>
      <c r="B66" s="89"/>
      <c r="C66" s="89"/>
      <c r="D66" s="89"/>
      <c r="E66" s="89"/>
      <c r="F66" s="106"/>
      <c r="G66" s="106"/>
      <c r="H66" s="89"/>
      <c r="I66" s="89"/>
      <c r="J66" s="89"/>
      <c r="K66" s="89"/>
      <c r="L66" s="89"/>
      <c r="M66" s="89"/>
      <c r="N66" s="88"/>
      <c r="O66" s="88"/>
      <c r="P66" s="87"/>
      <c r="Q66" s="87"/>
      <c r="R66" s="87"/>
      <c r="S66" s="70"/>
      <c r="T66" s="70"/>
      <c r="U66" s="70"/>
      <c r="V66" s="70"/>
      <c r="W66" s="70"/>
    </row>
    <row r="67" spans="1:23">
      <c r="A67" s="89"/>
      <c r="B67" s="89"/>
      <c r="C67" s="89"/>
      <c r="D67" s="89"/>
      <c r="E67" s="89"/>
      <c r="F67" s="106"/>
      <c r="G67" s="106"/>
      <c r="H67" s="89"/>
      <c r="I67" s="89"/>
      <c r="J67" s="89"/>
      <c r="K67" s="89"/>
      <c r="L67" s="89"/>
      <c r="M67" s="89"/>
      <c r="N67" s="88"/>
      <c r="O67" s="88"/>
      <c r="P67" s="87"/>
      <c r="Q67" s="87"/>
      <c r="R67" s="87"/>
      <c r="S67" s="70"/>
      <c r="T67" s="70"/>
      <c r="U67" s="70"/>
      <c r="V67" s="70"/>
      <c r="W67" s="70"/>
    </row>
    <row r="68" spans="1:23">
      <c r="A68" s="89"/>
      <c r="B68" s="89"/>
      <c r="C68" s="89"/>
      <c r="D68" s="89"/>
      <c r="E68" s="89"/>
      <c r="F68" s="106"/>
      <c r="G68" s="106"/>
      <c r="H68" s="89"/>
      <c r="I68" s="89"/>
      <c r="J68" s="89"/>
      <c r="K68" s="89"/>
      <c r="L68" s="89"/>
      <c r="M68" s="89"/>
      <c r="N68" s="88"/>
      <c r="O68" s="88"/>
      <c r="P68" s="87"/>
      <c r="Q68" s="87"/>
      <c r="R68" s="87"/>
      <c r="S68" s="70"/>
      <c r="T68" s="70"/>
      <c r="U68" s="70"/>
      <c r="V68" s="70"/>
      <c r="W68" s="70"/>
    </row>
    <row r="69" spans="1:23">
      <c r="A69" s="89"/>
      <c r="B69" s="89"/>
      <c r="C69" s="89"/>
      <c r="D69" s="89"/>
      <c r="E69" s="89"/>
      <c r="F69" s="106"/>
      <c r="G69" s="106"/>
      <c r="H69" s="89"/>
      <c r="I69" s="89"/>
      <c r="J69" s="89"/>
      <c r="K69" s="89"/>
      <c r="L69" s="89"/>
      <c r="M69" s="89"/>
      <c r="N69" s="88"/>
      <c r="O69" s="88"/>
      <c r="P69" s="87"/>
      <c r="Q69" s="87"/>
      <c r="R69" s="87"/>
      <c r="S69" s="70"/>
      <c r="T69" s="70"/>
      <c r="U69" s="70"/>
      <c r="V69" s="70"/>
      <c r="W69" s="70"/>
    </row>
    <row r="70" spans="1:23">
      <c r="A70" s="89"/>
      <c r="B70" s="89"/>
      <c r="C70" s="89"/>
      <c r="D70" s="89"/>
      <c r="E70" s="89"/>
      <c r="F70" s="106"/>
      <c r="G70" s="106"/>
      <c r="H70" s="89"/>
      <c r="I70" s="89"/>
      <c r="J70" s="89"/>
      <c r="K70" s="89"/>
      <c r="L70" s="89"/>
      <c r="M70" s="89"/>
      <c r="N70" s="88"/>
      <c r="O70" s="88"/>
      <c r="P70" s="88"/>
      <c r="Q70" s="88"/>
      <c r="R70" s="88"/>
      <c r="S70" s="70"/>
      <c r="T70" s="70"/>
      <c r="U70" s="70"/>
      <c r="V70" s="70"/>
      <c r="W70" s="70"/>
    </row>
    <row r="71" spans="1:23">
      <c r="A71" s="89"/>
      <c r="B71" s="89"/>
      <c r="C71" s="89"/>
      <c r="D71" s="89"/>
      <c r="E71" s="89"/>
      <c r="F71" s="106"/>
      <c r="G71" s="106"/>
      <c r="H71" s="89"/>
      <c r="I71" s="89"/>
      <c r="J71" s="89"/>
      <c r="K71" s="89"/>
      <c r="L71" s="89"/>
      <c r="M71" s="89"/>
      <c r="N71" s="88"/>
      <c r="O71" s="88"/>
      <c r="P71" s="88"/>
      <c r="Q71" s="88"/>
      <c r="R71" s="88"/>
      <c r="S71" s="70"/>
      <c r="T71" s="70"/>
      <c r="U71" s="70"/>
      <c r="V71" s="70"/>
      <c r="W71" s="70"/>
    </row>
    <row r="72" spans="1:23">
      <c r="A72" s="107"/>
      <c r="B72" s="107"/>
      <c r="C72" s="107"/>
      <c r="D72" s="107"/>
      <c r="E72" s="107"/>
      <c r="F72" s="108"/>
      <c r="G72" s="108"/>
      <c r="H72" s="107"/>
      <c r="I72" s="107"/>
      <c r="J72" s="107"/>
      <c r="L72" s="107"/>
      <c r="M72" s="107"/>
      <c r="N72" s="109"/>
      <c r="O72" s="109"/>
      <c r="P72" s="109"/>
      <c r="Q72" s="109"/>
      <c r="R72" s="109"/>
      <c r="S72" s="70"/>
      <c r="T72" s="70"/>
      <c r="U72" s="70"/>
      <c r="V72" s="70"/>
      <c r="W72" s="70"/>
    </row>
    <row r="73" spans="1:23">
      <c r="A73" s="107"/>
      <c r="B73" s="107"/>
      <c r="C73" s="107"/>
      <c r="D73" s="107"/>
      <c r="E73" s="107"/>
      <c r="F73" s="108"/>
      <c r="G73" s="108"/>
      <c r="H73" s="107"/>
      <c r="I73" s="107"/>
      <c r="J73" s="107"/>
      <c r="L73" s="107"/>
      <c r="M73" s="107"/>
      <c r="N73" s="109"/>
      <c r="O73" s="109"/>
      <c r="P73" s="109"/>
      <c r="Q73" s="109"/>
      <c r="R73" s="109"/>
      <c r="S73" s="70"/>
      <c r="T73" s="70"/>
      <c r="U73" s="70"/>
      <c r="V73" s="70"/>
      <c r="W73" s="70"/>
    </row>
    <row r="74" spans="1:23">
      <c r="A74" s="107"/>
      <c r="B74" s="107"/>
      <c r="C74" s="107"/>
      <c r="D74" s="107"/>
      <c r="E74" s="107"/>
      <c r="F74" s="108"/>
      <c r="G74" s="108"/>
      <c r="H74" s="107"/>
      <c r="I74" s="107"/>
      <c r="J74" s="107"/>
      <c r="L74" s="107"/>
      <c r="M74" s="107"/>
      <c r="N74" s="109"/>
      <c r="O74" s="109"/>
      <c r="P74" s="109"/>
      <c r="Q74" s="109"/>
      <c r="R74" s="109"/>
      <c r="S74" s="70"/>
      <c r="T74" s="70"/>
      <c r="U74" s="70"/>
      <c r="V74" s="70"/>
      <c r="W74" s="70"/>
    </row>
    <row r="75" spans="1:23">
      <c r="A75" s="107"/>
      <c r="B75" s="107"/>
      <c r="C75" s="107"/>
      <c r="D75" s="107"/>
      <c r="E75" s="107"/>
      <c r="F75" s="108"/>
      <c r="G75" s="108"/>
      <c r="H75" s="107"/>
      <c r="I75" s="107"/>
      <c r="J75" s="107"/>
      <c r="L75" s="107"/>
      <c r="M75" s="107"/>
      <c r="N75" s="109"/>
      <c r="O75" s="109"/>
      <c r="P75" s="109"/>
      <c r="Q75" s="109"/>
      <c r="R75" s="109"/>
      <c r="S75" s="70"/>
      <c r="T75" s="70"/>
      <c r="U75" s="70"/>
      <c r="V75" s="70"/>
      <c r="W75" s="70"/>
    </row>
    <row r="76" spans="1:23">
      <c r="A76" s="107"/>
      <c r="B76" s="107"/>
      <c r="C76" s="107"/>
      <c r="D76" s="107"/>
      <c r="E76" s="107"/>
      <c r="F76" s="108"/>
      <c r="G76" s="108"/>
      <c r="H76" s="107"/>
      <c r="I76" s="107"/>
      <c r="J76" s="107"/>
      <c r="L76" s="107"/>
      <c r="M76" s="107"/>
      <c r="N76" s="109"/>
      <c r="O76" s="109"/>
      <c r="P76" s="109"/>
      <c r="Q76" s="109"/>
      <c r="R76" s="109"/>
      <c r="S76" s="70"/>
      <c r="T76" s="70"/>
      <c r="U76" s="70"/>
      <c r="V76" s="70"/>
      <c r="W76" s="70"/>
    </row>
    <row r="77" spans="1:23">
      <c r="A77" s="107"/>
      <c r="B77" s="107"/>
      <c r="C77" s="107"/>
      <c r="D77" s="107"/>
      <c r="E77" s="107"/>
      <c r="F77" s="108"/>
      <c r="G77" s="108"/>
      <c r="H77" s="107"/>
      <c r="I77" s="107"/>
      <c r="J77" s="107"/>
      <c r="L77" s="107"/>
      <c r="M77" s="107"/>
      <c r="N77" s="109"/>
      <c r="O77" s="109"/>
      <c r="P77" s="109"/>
      <c r="Q77" s="109"/>
      <c r="R77" s="109"/>
      <c r="S77" s="70"/>
      <c r="T77" s="70"/>
      <c r="U77" s="70"/>
      <c r="V77" s="70"/>
      <c r="W77" s="70"/>
    </row>
    <row r="78" spans="1:23">
      <c r="A78" s="107"/>
      <c r="B78" s="107"/>
      <c r="C78" s="107"/>
      <c r="D78" s="107"/>
      <c r="E78" s="107"/>
      <c r="F78" s="108"/>
      <c r="G78" s="108"/>
      <c r="H78" s="107"/>
      <c r="I78" s="107"/>
      <c r="J78" s="107"/>
      <c r="L78" s="107"/>
      <c r="M78" s="107"/>
      <c r="N78" s="109"/>
      <c r="O78" s="109"/>
      <c r="P78" s="109"/>
      <c r="Q78" s="109"/>
      <c r="R78" s="109"/>
      <c r="S78" s="70"/>
      <c r="T78" s="70"/>
      <c r="U78" s="70"/>
      <c r="V78" s="70"/>
      <c r="W78" s="70"/>
    </row>
    <row r="79" spans="1:23">
      <c r="A79" s="107"/>
      <c r="B79" s="107"/>
      <c r="C79" s="107"/>
      <c r="D79" s="107"/>
      <c r="E79" s="107"/>
      <c r="F79" s="108"/>
      <c r="G79" s="108"/>
      <c r="H79" s="107"/>
      <c r="I79" s="107"/>
      <c r="J79" s="107"/>
      <c r="L79" s="107"/>
      <c r="M79" s="107"/>
      <c r="N79" s="109"/>
      <c r="O79" s="109"/>
      <c r="P79" s="109"/>
      <c r="Q79" s="109"/>
      <c r="R79" s="109"/>
      <c r="S79" s="70"/>
      <c r="T79" s="70"/>
      <c r="U79" s="70"/>
      <c r="V79" s="70"/>
      <c r="W79" s="70"/>
    </row>
    <row r="80" spans="1:23">
      <c r="A80" s="107"/>
      <c r="B80" s="107"/>
      <c r="C80" s="107"/>
      <c r="D80" s="107"/>
      <c r="E80" s="107"/>
      <c r="F80" s="108"/>
      <c r="G80" s="108"/>
      <c r="H80" s="107"/>
      <c r="I80" s="107"/>
      <c r="J80" s="107"/>
      <c r="L80" s="107"/>
      <c r="M80" s="107"/>
      <c r="N80" s="109"/>
      <c r="O80" s="109"/>
      <c r="P80" s="109"/>
      <c r="Q80" s="109"/>
      <c r="R80" s="109"/>
      <c r="S80" s="70"/>
      <c r="T80" s="70"/>
      <c r="U80" s="70"/>
      <c r="V80" s="70"/>
      <c r="W80" s="70"/>
    </row>
    <row r="81" spans="1:23">
      <c r="A81" s="107"/>
      <c r="B81" s="107"/>
      <c r="C81" s="107"/>
      <c r="D81" s="107"/>
      <c r="E81" s="107"/>
      <c r="F81" s="108"/>
      <c r="G81" s="108"/>
      <c r="H81" s="107"/>
      <c r="I81" s="107"/>
      <c r="J81" s="107"/>
      <c r="L81" s="107"/>
      <c r="M81" s="107"/>
      <c r="N81" s="109"/>
      <c r="O81" s="109"/>
      <c r="P81" s="109"/>
      <c r="Q81" s="109"/>
      <c r="R81" s="109"/>
      <c r="S81" s="70"/>
      <c r="T81" s="70"/>
      <c r="U81" s="70"/>
      <c r="V81" s="70"/>
      <c r="W81" s="70"/>
    </row>
    <row r="82" spans="1:23">
      <c r="A82" s="107"/>
      <c r="B82" s="107"/>
      <c r="C82" s="107"/>
      <c r="D82" s="107"/>
      <c r="E82" s="107"/>
      <c r="F82" s="108"/>
      <c r="G82" s="108"/>
      <c r="H82" s="107"/>
      <c r="I82" s="107"/>
      <c r="J82" s="107"/>
      <c r="L82" s="107"/>
      <c r="M82" s="107"/>
      <c r="N82" s="109"/>
      <c r="O82" s="109"/>
      <c r="P82" s="109"/>
      <c r="Q82" s="109"/>
      <c r="R82" s="109"/>
      <c r="S82" s="70"/>
      <c r="T82" s="70"/>
      <c r="U82" s="70"/>
      <c r="V82" s="70"/>
      <c r="W82" s="70"/>
    </row>
    <row r="83" spans="1:23">
      <c r="A83" s="107"/>
      <c r="B83" s="107"/>
      <c r="C83" s="107"/>
      <c r="D83" s="107"/>
      <c r="E83" s="107"/>
      <c r="F83" s="108"/>
      <c r="G83" s="108"/>
      <c r="H83" s="107"/>
      <c r="I83" s="107"/>
      <c r="J83" s="107"/>
      <c r="L83" s="107"/>
      <c r="M83" s="107"/>
      <c r="N83" s="109"/>
      <c r="O83" s="109"/>
      <c r="P83" s="109"/>
      <c r="Q83" s="109"/>
      <c r="R83" s="109"/>
      <c r="S83" s="70"/>
      <c r="T83" s="70"/>
      <c r="U83" s="70"/>
      <c r="V83" s="70"/>
      <c r="W83" s="70"/>
    </row>
    <row r="84" spans="1:23">
      <c r="A84" s="107"/>
      <c r="B84" s="107"/>
      <c r="C84" s="107"/>
      <c r="D84" s="107"/>
      <c r="E84" s="107"/>
      <c r="F84" s="108"/>
      <c r="G84" s="108"/>
      <c r="H84" s="107"/>
      <c r="I84" s="107"/>
      <c r="J84" s="107"/>
      <c r="L84" s="107"/>
      <c r="M84" s="107"/>
      <c r="N84" s="109"/>
      <c r="O84" s="109"/>
      <c r="P84" s="109"/>
      <c r="Q84" s="109"/>
      <c r="R84" s="109"/>
      <c r="S84" s="70"/>
      <c r="T84" s="70"/>
      <c r="U84" s="70"/>
      <c r="V84" s="70"/>
      <c r="W84" s="70"/>
    </row>
    <row r="85" spans="1:23">
      <c r="A85" s="107"/>
      <c r="B85" s="107"/>
      <c r="C85" s="107"/>
      <c r="D85" s="107"/>
      <c r="E85" s="107"/>
      <c r="F85" s="108"/>
      <c r="G85" s="108"/>
      <c r="H85" s="107"/>
      <c r="I85" s="107"/>
      <c r="J85" s="107"/>
      <c r="L85" s="107"/>
      <c r="M85" s="107"/>
      <c r="N85" s="109"/>
      <c r="O85" s="109"/>
      <c r="P85" s="109"/>
      <c r="Q85" s="109"/>
      <c r="R85" s="109"/>
      <c r="S85" s="70"/>
      <c r="T85" s="70"/>
      <c r="U85" s="70"/>
      <c r="V85" s="70"/>
      <c r="W85" s="70"/>
    </row>
    <row r="86" spans="1:23">
      <c r="A86" s="107"/>
      <c r="B86" s="107"/>
      <c r="C86" s="107"/>
      <c r="D86" s="107"/>
      <c r="E86" s="107"/>
      <c r="F86" s="108"/>
      <c r="G86" s="108"/>
      <c r="H86" s="107"/>
      <c r="I86" s="107"/>
      <c r="J86" s="107"/>
      <c r="L86" s="107"/>
      <c r="M86" s="107"/>
      <c r="N86" s="109"/>
      <c r="O86" s="109"/>
      <c r="P86" s="109"/>
      <c r="Q86" s="109"/>
      <c r="R86" s="109"/>
      <c r="S86" s="70"/>
      <c r="T86" s="70"/>
      <c r="U86" s="70"/>
      <c r="V86" s="70"/>
      <c r="W86" s="70"/>
    </row>
    <row r="87" spans="1:23">
      <c r="A87" s="107"/>
      <c r="B87" s="107"/>
      <c r="C87" s="107"/>
      <c r="D87" s="107"/>
      <c r="E87" s="107"/>
      <c r="F87" s="108"/>
      <c r="G87" s="108"/>
      <c r="H87" s="107"/>
      <c r="I87" s="107"/>
      <c r="J87" s="107"/>
      <c r="L87" s="107"/>
      <c r="M87" s="107"/>
      <c r="N87" s="109"/>
      <c r="O87" s="109"/>
      <c r="P87" s="109"/>
      <c r="Q87" s="109"/>
      <c r="R87" s="109"/>
      <c r="S87" s="70"/>
      <c r="T87" s="70"/>
      <c r="U87" s="70"/>
      <c r="V87" s="70"/>
      <c r="W87" s="70"/>
    </row>
    <row r="88" spans="1:23">
      <c r="A88" s="107"/>
      <c r="B88" s="107"/>
      <c r="C88" s="107"/>
      <c r="D88" s="107"/>
      <c r="E88" s="107"/>
      <c r="F88" s="108"/>
      <c r="G88" s="108"/>
      <c r="H88" s="107"/>
      <c r="I88" s="107"/>
      <c r="J88" s="107"/>
      <c r="L88" s="107"/>
      <c r="M88" s="107"/>
      <c r="N88" s="109"/>
      <c r="O88" s="109"/>
      <c r="P88" s="109"/>
      <c r="Q88" s="109"/>
      <c r="R88" s="109"/>
      <c r="S88" s="70"/>
      <c r="T88" s="70"/>
      <c r="U88" s="70"/>
      <c r="V88" s="70"/>
      <c r="W88" s="70"/>
    </row>
    <row r="89" spans="1:23">
      <c r="A89" s="107"/>
      <c r="B89" s="107"/>
      <c r="C89" s="107"/>
      <c r="D89" s="107"/>
      <c r="E89" s="107"/>
      <c r="F89" s="108"/>
      <c r="G89" s="108"/>
      <c r="H89" s="107"/>
      <c r="I89" s="107"/>
      <c r="J89" s="107"/>
      <c r="L89" s="107"/>
      <c r="M89" s="107"/>
      <c r="N89" s="109"/>
      <c r="O89" s="109"/>
      <c r="P89" s="109"/>
      <c r="Q89" s="109"/>
      <c r="R89" s="109"/>
      <c r="S89" s="70"/>
      <c r="T89" s="70"/>
      <c r="U89" s="70"/>
      <c r="V89" s="70"/>
      <c r="W89" s="70"/>
    </row>
    <row r="90" spans="1:23">
      <c r="A90" s="107"/>
      <c r="B90" s="107"/>
      <c r="C90" s="107"/>
      <c r="D90" s="107"/>
      <c r="E90" s="107"/>
      <c r="F90" s="108"/>
      <c r="G90" s="108"/>
      <c r="H90" s="107"/>
      <c r="I90" s="107"/>
      <c r="J90" s="107"/>
      <c r="L90" s="107"/>
      <c r="M90" s="107"/>
      <c r="N90" s="109"/>
      <c r="O90" s="109"/>
      <c r="P90" s="109"/>
      <c r="Q90" s="109"/>
      <c r="R90" s="109"/>
      <c r="S90" s="70"/>
      <c r="T90" s="70"/>
      <c r="U90" s="70"/>
      <c r="V90" s="70"/>
      <c r="W90" s="70"/>
    </row>
    <row r="91" spans="1:23">
      <c r="A91" s="107"/>
      <c r="B91" s="107"/>
      <c r="C91" s="107"/>
      <c r="D91" s="107"/>
      <c r="E91" s="107"/>
      <c r="F91" s="108"/>
      <c r="G91" s="108"/>
      <c r="H91" s="107"/>
      <c r="I91" s="107"/>
      <c r="J91" s="107"/>
      <c r="L91" s="107"/>
      <c r="M91" s="107"/>
      <c r="N91" s="109"/>
      <c r="O91" s="109"/>
      <c r="P91" s="109"/>
      <c r="Q91" s="109"/>
      <c r="R91" s="109"/>
      <c r="S91" s="70"/>
      <c r="T91" s="70"/>
      <c r="U91" s="70"/>
      <c r="V91" s="70"/>
      <c r="W91" s="70"/>
    </row>
    <row r="92" spans="1:23" ht="15.75">
      <c r="F92" s="110"/>
      <c r="G92" s="110"/>
      <c r="L92" s="111"/>
      <c r="M92" s="111"/>
      <c r="N92" s="112"/>
      <c r="O92" s="70"/>
      <c r="P92" s="70"/>
      <c r="Q92" s="70"/>
      <c r="R92" s="70"/>
      <c r="S92" s="70"/>
      <c r="T92" s="70"/>
      <c r="U92" s="70"/>
      <c r="V92" s="70"/>
      <c r="W92" s="70"/>
    </row>
    <row r="93" spans="1:23" ht="15.75">
      <c r="F93" s="110"/>
      <c r="G93" s="110"/>
      <c r="L93" s="111"/>
      <c r="M93" s="111"/>
      <c r="N93" s="112"/>
      <c r="O93" s="70"/>
      <c r="P93" s="70"/>
      <c r="Q93" s="70"/>
      <c r="R93" s="70"/>
      <c r="S93" s="70"/>
      <c r="T93" s="70"/>
      <c r="U93" s="70"/>
      <c r="V93" s="70"/>
      <c r="W93" s="70"/>
    </row>
    <row r="94" spans="1:23" ht="15.75">
      <c r="F94" s="110"/>
      <c r="G94" s="110"/>
      <c r="K94" s="111"/>
      <c r="L94" s="111"/>
      <c r="M94" s="111"/>
      <c r="N94" s="112"/>
      <c r="O94" s="70"/>
      <c r="P94" s="70"/>
      <c r="Q94" s="70"/>
      <c r="R94" s="70"/>
      <c r="S94" s="70"/>
      <c r="T94" s="70"/>
      <c r="U94" s="70"/>
      <c r="V94" s="70"/>
      <c r="W94" s="70"/>
    </row>
    <row r="95" spans="1:23" ht="15.75">
      <c r="F95" s="110"/>
      <c r="G95" s="110"/>
      <c r="K95" s="111"/>
      <c r="L95" s="111"/>
      <c r="M95" s="111"/>
      <c r="N95" s="112"/>
      <c r="O95" s="70"/>
      <c r="P95" s="70"/>
      <c r="Q95" s="70"/>
      <c r="R95" s="70"/>
      <c r="S95" s="70"/>
      <c r="T95" s="70"/>
      <c r="U95" s="70"/>
      <c r="V95" s="70"/>
      <c r="W95" s="70"/>
    </row>
    <row r="96" spans="1:23" ht="15.75">
      <c r="F96" s="110"/>
      <c r="G96" s="110"/>
      <c r="K96" s="111"/>
      <c r="L96" s="111"/>
      <c r="M96" s="111"/>
      <c r="N96" s="112"/>
      <c r="O96" s="70"/>
      <c r="P96" s="70"/>
      <c r="Q96" s="70"/>
      <c r="R96" s="70"/>
      <c r="S96" s="70"/>
      <c r="T96" s="70"/>
      <c r="U96" s="70"/>
      <c r="V96" s="70"/>
      <c r="W96" s="70"/>
    </row>
    <row r="97" spans="11:23" ht="15.75">
      <c r="K97" s="111"/>
      <c r="L97" s="111"/>
      <c r="M97" s="111"/>
      <c r="N97" s="112"/>
      <c r="O97" s="70"/>
      <c r="P97" s="70"/>
      <c r="Q97" s="70"/>
      <c r="R97" s="70"/>
      <c r="S97" s="70"/>
      <c r="T97" s="70"/>
      <c r="U97" s="70"/>
      <c r="V97" s="70"/>
      <c r="W97" s="70"/>
    </row>
    <row r="98" spans="11:23" ht="15.75">
      <c r="K98" s="111"/>
      <c r="L98" s="111"/>
      <c r="M98" s="111"/>
      <c r="N98" s="112"/>
      <c r="O98" s="70"/>
      <c r="P98" s="70"/>
      <c r="Q98" s="70"/>
      <c r="R98" s="70"/>
      <c r="S98" s="70"/>
      <c r="T98" s="70"/>
      <c r="U98" s="70"/>
      <c r="V98" s="70"/>
      <c r="W98" s="70"/>
    </row>
    <row r="99" spans="11:23" ht="15.75">
      <c r="K99" s="111"/>
      <c r="L99" s="111"/>
      <c r="M99" s="111"/>
      <c r="N99" s="112"/>
      <c r="O99" s="70"/>
      <c r="P99" s="70"/>
      <c r="Q99" s="70"/>
      <c r="R99" s="70"/>
      <c r="S99" s="70"/>
      <c r="T99" s="70"/>
      <c r="U99" s="70"/>
      <c r="V99" s="70"/>
      <c r="W99" s="70"/>
    </row>
    <row r="100" spans="11:23" ht="15.75">
      <c r="K100" s="111"/>
      <c r="L100" s="111"/>
      <c r="M100" s="111"/>
      <c r="N100" s="112"/>
      <c r="O100" s="70"/>
      <c r="P100" s="70"/>
      <c r="Q100" s="70"/>
      <c r="R100" s="70"/>
      <c r="S100" s="70"/>
      <c r="T100" s="70"/>
      <c r="U100" s="70"/>
      <c r="V100" s="70"/>
      <c r="W100" s="70"/>
    </row>
    <row r="101" spans="11:23" ht="15.75">
      <c r="K101" s="111"/>
      <c r="L101" s="111"/>
      <c r="M101" s="111"/>
      <c r="N101" s="112"/>
      <c r="O101" s="70"/>
      <c r="P101" s="70"/>
      <c r="Q101" s="70"/>
      <c r="R101" s="70"/>
      <c r="S101" s="70"/>
      <c r="T101" s="70"/>
      <c r="U101" s="70"/>
      <c r="V101" s="70"/>
      <c r="W101" s="70"/>
    </row>
    <row r="102" spans="11:23">
      <c r="N102" s="70"/>
      <c r="O102" s="70"/>
      <c r="P102" s="70"/>
      <c r="Q102" s="70"/>
      <c r="R102" s="70"/>
      <c r="S102" s="70"/>
      <c r="T102" s="70"/>
      <c r="U102" s="70"/>
      <c r="V102" s="70"/>
      <c r="W102" s="70"/>
    </row>
    <row r="103" spans="11:23">
      <c r="N103" s="70"/>
      <c r="O103" s="70"/>
      <c r="P103" s="70"/>
      <c r="Q103" s="70"/>
      <c r="R103" s="70"/>
      <c r="S103" s="70"/>
      <c r="T103" s="70"/>
      <c r="U103" s="70"/>
      <c r="V103" s="70"/>
      <c r="W103" s="70"/>
    </row>
    <row r="104" spans="11:23">
      <c r="N104" s="70"/>
      <c r="O104" s="70"/>
      <c r="P104" s="70"/>
      <c r="Q104" s="70"/>
      <c r="R104" s="70"/>
      <c r="S104" s="70"/>
      <c r="T104" s="70"/>
      <c r="U104" s="70"/>
      <c r="V104" s="70"/>
      <c r="W104" s="70"/>
    </row>
    <row r="105" spans="11:23">
      <c r="N105" s="70"/>
      <c r="O105" s="70"/>
      <c r="P105" s="70"/>
      <c r="Q105" s="70"/>
      <c r="R105" s="70"/>
      <c r="S105" s="70"/>
      <c r="T105" s="70"/>
      <c r="U105" s="70"/>
      <c r="V105" s="70"/>
      <c r="W105" s="70"/>
    </row>
    <row r="106" spans="11:23">
      <c r="N106" s="70"/>
      <c r="O106" s="70"/>
      <c r="P106" s="70"/>
      <c r="Q106" s="70"/>
      <c r="R106" s="70"/>
      <c r="S106" s="70"/>
      <c r="T106" s="70"/>
      <c r="U106" s="70"/>
      <c r="V106" s="70"/>
      <c r="W106" s="70"/>
    </row>
    <row r="107" spans="11:23">
      <c r="N107" s="70"/>
      <c r="O107" s="70"/>
      <c r="P107" s="70"/>
      <c r="Q107" s="70"/>
      <c r="R107" s="70"/>
      <c r="S107" s="70"/>
      <c r="T107" s="70"/>
      <c r="U107" s="70"/>
      <c r="V107" s="70"/>
      <c r="W107" s="70"/>
    </row>
    <row r="108" spans="11:23">
      <c r="N108" s="70"/>
      <c r="O108" s="70"/>
      <c r="P108" s="70"/>
      <c r="Q108" s="70"/>
      <c r="R108" s="70"/>
      <c r="S108" s="70"/>
      <c r="T108" s="70"/>
      <c r="U108" s="70"/>
      <c r="V108" s="70"/>
      <c r="W108" s="70"/>
    </row>
    <row r="109" spans="11:23">
      <c r="N109" s="70"/>
      <c r="O109" s="70"/>
      <c r="P109" s="70"/>
      <c r="Q109" s="70"/>
      <c r="R109" s="70"/>
      <c r="S109" s="70"/>
      <c r="T109" s="70"/>
      <c r="U109" s="70"/>
      <c r="V109" s="70"/>
      <c r="W109" s="70"/>
    </row>
    <row r="110" spans="11:23">
      <c r="N110" s="70"/>
      <c r="O110" s="70"/>
      <c r="P110" s="70"/>
      <c r="Q110" s="70"/>
      <c r="R110" s="70"/>
      <c r="S110" s="70"/>
      <c r="T110" s="70"/>
      <c r="U110" s="70"/>
      <c r="V110" s="70"/>
      <c r="W110" s="70"/>
    </row>
    <row r="111" spans="11:23">
      <c r="N111" s="70"/>
      <c r="O111" s="70"/>
      <c r="P111" s="70"/>
      <c r="Q111" s="70"/>
      <c r="R111" s="70"/>
      <c r="S111" s="70"/>
      <c r="T111" s="70"/>
      <c r="U111" s="70"/>
      <c r="V111" s="70"/>
      <c r="W111" s="70"/>
    </row>
    <row r="112" spans="11:23">
      <c r="N112" s="70"/>
      <c r="O112" s="70"/>
      <c r="P112" s="70"/>
      <c r="Q112" s="70"/>
      <c r="R112" s="70"/>
      <c r="S112" s="70"/>
      <c r="T112" s="70"/>
      <c r="U112" s="70"/>
      <c r="V112" s="70"/>
      <c r="W112" s="70"/>
    </row>
    <row r="113" spans="14:23">
      <c r="N113" s="70"/>
      <c r="O113" s="70"/>
      <c r="P113" s="70"/>
      <c r="Q113" s="70"/>
      <c r="R113" s="70"/>
      <c r="S113" s="70"/>
      <c r="T113" s="70"/>
      <c r="U113" s="70"/>
      <c r="V113" s="70"/>
      <c r="W113" s="70"/>
    </row>
    <row r="114" spans="14:23">
      <c r="N114" s="70"/>
      <c r="O114" s="70"/>
      <c r="P114" s="70"/>
      <c r="Q114" s="70"/>
      <c r="R114" s="70"/>
      <c r="S114" s="70"/>
      <c r="T114" s="70"/>
      <c r="U114" s="70"/>
      <c r="V114" s="70"/>
      <c r="W114" s="70"/>
    </row>
    <row r="115" spans="14:23">
      <c r="N115" s="70"/>
      <c r="O115" s="70"/>
      <c r="P115" s="70"/>
      <c r="Q115" s="70"/>
      <c r="R115" s="70"/>
      <c r="S115" s="70"/>
      <c r="T115" s="70"/>
      <c r="U115" s="70"/>
      <c r="V115" s="70"/>
      <c r="W115" s="70"/>
    </row>
    <row r="116" spans="14:23">
      <c r="N116" s="70"/>
      <c r="O116" s="70"/>
      <c r="P116" s="70"/>
      <c r="Q116" s="70"/>
      <c r="R116" s="70"/>
      <c r="S116" s="70"/>
      <c r="T116" s="70"/>
      <c r="U116" s="70"/>
      <c r="V116" s="70"/>
      <c r="W116" s="70"/>
    </row>
    <row r="117" spans="14:23">
      <c r="N117" s="70"/>
      <c r="O117" s="70"/>
      <c r="P117" s="70"/>
      <c r="Q117" s="70"/>
      <c r="R117" s="70"/>
      <c r="S117" s="70"/>
      <c r="T117" s="70"/>
      <c r="U117" s="70"/>
      <c r="V117" s="70"/>
      <c r="W117" s="70"/>
    </row>
    <row r="118" spans="14:23">
      <c r="N118" s="70"/>
      <c r="O118" s="70"/>
      <c r="P118" s="70"/>
      <c r="Q118" s="70"/>
      <c r="R118" s="70"/>
      <c r="S118" s="70"/>
      <c r="T118" s="70"/>
      <c r="U118" s="70"/>
      <c r="V118" s="70"/>
      <c r="W118" s="70"/>
    </row>
    <row r="119" spans="14:23">
      <c r="N119" s="70"/>
      <c r="O119" s="70"/>
      <c r="P119" s="70"/>
      <c r="Q119" s="70"/>
      <c r="R119" s="70"/>
      <c r="S119" s="70"/>
      <c r="T119" s="70"/>
      <c r="U119" s="70"/>
      <c r="V119" s="70"/>
      <c r="W119" s="70"/>
    </row>
    <row r="120" spans="14:23">
      <c r="N120" s="70"/>
      <c r="O120" s="70"/>
      <c r="P120" s="70"/>
      <c r="Q120" s="70"/>
      <c r="R120" s="70"/>
      <c r="S120" s="70"/>
      <c r="T120" s="70"/>
      <c r="U120" s="70"/>
      <c r="V120" s="70"/>
      <c r="W120" s="70"/>
    </row>
    <row r="121" spans="14:23">
      <c r="N121" s="70"/>
      <c r="O121" s="70"/>
      <c r="P121" s="70"/>
      <c r="Q121" s="70"/>
      <c r="R121" s="70"/>
      <c r="S121" s="70"/>
      <c r="T121" s="70"/>
      <c r="U121" s="70"/>
      <c r="V121" s="70"/>
      <c r="W121" s="70"/>
    </row>
    <row r="122" spans="14:23">
      <c r="N122" s="70"/>
      <c r="O122" s="70"/>
      <c r="P122" s="70"/>
      <c r="Q122" s="70"/>
      <c r="R122" s="70"/>
      <c r="S122" s="70"/>
      <c r="T122" s="70"/>
      <c r="U122" s="70"/>
      <c r="V122" s="70"/>
      <c r="W122" s="70"/>
    </row>
    <row r="123" spans="14:23">
      <c r="N123" s="70"/>
      <c r="O123" s="70"/>
      <c r="P123" s="70"/>
      <c r="Q123" s="70"/>
      <c r="R123" s="70"/>
      <c r="S123" s="70"/>
      <c r="T123" s="70"/>
      <c r="U123" s="70"/>
      <c r="V123" s="70"/>
      <c r="W123" s="70"/>
    </row>
    <row r="124" spans="14:23">
      <c r="N124" s="70"/>
      <c r="O124" s="70"/>
      <c r="P124" s="70"/>
      <c r="Q124" s="70"/>
      <c r="R124" s="70"/>
      <c r="S124" s="70"/>
      <c r="T124" s="70"/>
      <c r="U124" s="70"/>
      <c r="V124" s="70"/>
      <c r="W124" s="70"/>
    </row>
    <row r="125" spans="14:23">
      <c r="N125" s="70"/>
      <c r="O125" s="70"/>
      <c r="P125" s="70"/>
      <c r="Q125" s="70"/>
      <c r="R125" s="70"/>
      <c r="S125" s="70"/>
      <c r="T125" s="70"/>
      <c r="U125" s="70"/>
      <c r="V125" s="70"/>
      <c r="W125" s="70"/>
    </row>
    <row r="126" spans="14:23">
      <c r="N126" s="70"/>
      <c r="O126" s="70"/>
      <c r="P126" s="70"/>
      <c r="Q126" s="70"/>
      <c r="R126" s="70"/>
      <c r="S126" s="70"/>
      <c r="T126" s="70"/>
      <c r="U126" s="70"/>
      <c r="V126" s="70"/>
      <c r="W126" s="70"/>
    </row>
    <row r="127" spans="14:23">
      <c r="N127" s="70"/>
      <c r="O127" s="70"/>
      <c r="P127" s="70"/>
      <c r="Q127" s="70"/>
      <c r="R127" s="70"/>
      <c r="S127" s="70"/>
      <c r="T127" s="70"/>
      <c r="U127" s="70"/>
      <c r="V127" s="70"/>
      <c r="W127" s="70"/>
    </row>
    <row r="128" spans="14:23">
      <c r="N128" s="70"/>
      <c r="O128" s="70"/>
      <c r="P128" s="70"/>
      <c r="Q128" s="70"/>
      <c r="R128" s="70"/>
      <c r="S128" s="70"/>
      <c r="T128" s="70"/>
      <c r="U128" s="70"/>
      <c r="V128" s="70"/>
      <c r="W128" s="70"/>
    </row>
    <row r="129" spans="14:23">
      <c r="N129" s="70"/>
      <c r="O129" s="70"/>
      <c r="P129" s="70"/>
      <c r="Q129" s="70"/>
      <c r="R129" s="70"/>
      <c r="S129" s="70"/>
      <c r="T129" s="70"/>
      <c r="U129" s="70"/>
      <c r="V129" s="70"/>
      <c r="W129" s="70"/>
    </row>
    <row r="130" spans="14:23">
      <c r="N130" s="70"/>
      <c r="O130" s="70"/>
      <c r="P130" s="70"/>
      <c r="Q130" s="70"/>
      <c r="R130" s="70"/>
      <c r="S130" s="70"/>
      <c r="T130" s="70"/>
      <c r="U130" s="70"/>
      <c r="V130" s="70"/>
      <c r="W130" s="70"/>
    </row>
    <row r="131" spans="14:23">
      <c r="N131" s="70"/>
      <c r="O131" s="70"/>
      <c r="P131" s="70"/>
      <c r="Q131" s="70"/>
      <c r="R131" s="70"/>
      <c r="S131" s="70"/>
      <c r="T131" s="70"/>
      <c r="U131" s="70"/>
      <c r="V131" s="70"/>
      <c r="W131" s="70"/>
    </row>
    <row r="132" spans="14:23">
      <c r="N132" s="70"/>
      <c r="O132" s="70"/>
      <c r="P132" s="70"/>
      <c r="Q132" s="70"/>
      <c r="R132" s="70"/>
      <c r="S132" s="70"/>
      <c r="T132" s="70"/>
      <c r="U132" s="70"/>
      <c r="V132" s="70"/>
      <c r="W132" s="70"/>
    </row>
    <row r="133" spans="14:23">
      <c r="N133" s="70"/>
      <c r="O133" s="70"/>
      <c r="P133" s="70"/>
      <c r="Q133" s="70"/>
      <c r="R133" s="70"/>
      <c r="S133" s="70"/>
      <c r="T133" s="70"/>
      <c r="U133" s="70"/>
      <c r="V133" s="70"/>
      <c r="W133" s="70"/>
    </row>
    <row r="134" spans="14:23">
      <c r="N134" s="70"/>
      <c r="O134" s="70"/>
      <c r="P134" s="70"/>
      <c r="Q134" s="70"/>
      <c r="R134" s="70"/>
      <c r="S134" s="70"/>
      <c r="T134" s="70"/>
      <c r="U134" s="70"/>
      <c r="V134" s="70"/>
      <c r="W134" s="70"/>
    </row>
    <row r="135" spans="14:23">
      <c r="N135" s="70"/>
      <c r="O135" s="70"/>
      <c r="P135" s="70"/>
      <c r="Q135" s="70"/>
      <c r="R135" s="70"/>
      <c r="S135" s="70"/>
      <c r="T135" s="70"/>
      <c r="U135" s="70"/>
      <c r="V135" s="70"/>
      <c r="W135" s="70"/>
    </row>
    <row r="136" spans="14:23">
      <c r="N136" s="70"/>
      <c r="O136" s="70"/>
      <c r="P136" s="70"/>
      <c r="Q136" s="70"/>
      <c r="R136" s="70"/>
      <c r="S136" s="70"/>
      <c r="T136" s="70"/>
      <c r="U136" s="70"/>
      <c r="V136" s="70"/>
      <c r="W136" s="70"/>
    </row>
    <row r="137" spans="14:23">
      <c r="N137" s="70"/>
      <c r="O137" s="70"/>
      <c r="P137" s="70"/>
      <c r="Q137" s="70"/>
      <c r="R137" s="70"/>
      <c r="S137" s="70"/>
      <c r="T137" s="70"/>
      <c r="U137" s="70"/>
      <c r="V137" s="70"/>
      <c r="W137" s="70"/>
    </row>
    <row r="138" spans="14:23">
      <c r="N138" s="70"/>
      <c r="O138" s="70"/>
      <c r="P138" s="70"/>
      <c r="Q138" s="70"/>
      <c r="R138" s="70"/>
      <c r="S138" s="70"/>
      <c r="T138" s="70"/>
      <c r="U138" s="70"/>
      <c r="V138" s="70"/>
      <c r="W138" s="70"/>
    </row>
    <row r="139" spans="14:23">
      <c r="N139" s="70"/>
      <c r="O139" s="70"/>
      <c r="P139" s="70"/>
      <c r="Q139" s="70"/>
      <c r="R139" s="70"/>
      <c r="S139" s="70"/>
      <c r="T139" s="70"/>
      <c r="U139" s="70"/>
      <c r="V139" s="70"/>
      <c r="W139" s="70"/>
    </row>
    <row r="140" spans="14:23">
      <c r="N140" s="70"/>
      <c r="O140" s="70"/>
      <c r="P140" s="70"/>
      <c r="Q140" s="70"/>
      <c r="R140" s="70"/>
      <c r="S140" s="70"/>
      <c r="T140" s="70"/>
      <c r="U140" s="70"/>
      <c r="V140" s="70"/>
      <c r="W140" s="70"/>
    </row>
    <row r="141" spans="14:23">
      <c r="N141" s="70"/>
      <c r="O141" s="70"/>
      <c r="P141" s="70"/>
      <c r="Q141" s="70"/>
      <c r="R141" s="70"/>
      <c r="S141" s="70"/>
      <c r="T141" s="70"/>
      <c r="U141" s="70"/>
      <c r="V141" s="70"/>
      <c r="W141" s="70"/>
    </row>
    <row r="142" spans="14:23">
      <c r="N142" s="70"/>
      <c r="O142" s="70"/>
      <c r="P142" s="70"/>
      <c r="Q142" s="70"/>
      <c r="R142" s="70"/>
      <c r="S142" s="70"/>
      <c r="T142" s="70"/>
      <c r="U142" s="70"/>
      <c r="V142" s="70"/>
      <c r="W142" s="70"/>
    </row>
    <row r="143" spans="14:23">
      <c r="N143" s="70"/>
      <c r="O143" s="70"/>
      <c r="P143" s="70"/>
      <c r="Q143" s="70"/>
      <c r="R143" s="70"/>
      <c r="S143" s="70"/>
      <c r="T143" s="70"/>
      <c r="U143" s="70"/>
      <c r="V143" s="70"/>
      <c r="W143" s="70"/>
    </row>
    <row r="144" spans="14:23">
      <c r="N144" s="70"/>
      <c r="O144" s="70"/>
      <c r="P144" s="70"/>
      <c r="Q144" s="70"/>
      <c r="R144" s="70"/>
      <c r="S144" s="70"/>
      <c r="T144" s="70"/>
      <c r="U144" s="70"/>
      <c r="V144" s="70"/>
      <c r="W144" s="70"/>
    </row>
    <row r="145" spans="14:23">
      <c r="N145" s="70"/>
      <c r="O145" s="70"/>
      <c r="P145" s="70"/>
      <c r="Q145" s="70"/>
      <c r="R145" s="70"/>
      <c r="S145" s="70"/>
      <c r="T145" s="70"/>
      <c r="U145" s="70"/>
      <c r="V145" s="70"/>
      <c r="W145" s="70"/>
    </row>
    <row r="146" spans="14:23">
      <c r="N146" s="70"/>
      <c r="O146" s="70"/>
      <c r="P146" s="70"/>
      <c r="Q146" s="70"/>
      <c r="R146" s="70"/>
      <c r="S146" s="70"/>
      <c r="T146" s="70"/>
      <c r="U146" s="70"/>
      <c r="V146" s="70"/>
      <c r="W146" s="70"/>
    </row>
    <row r="147" spans="14:23">
      <c r="N147" s="70"/>
      <c r="O147" s="70"/>
      <c r="P147" s="70"/>
      <c r="Q147" s="70"/>
      <c r="R147" s="70"/>
      <c r="S147" s="70"/>
      <c r="T147" s="70"/>
      <c r="U147" s="70"/>
      <c r="V147" s="70"/>
      <c r="W147" s="70"/>
    </row>
    <row r="148" spans="14:23">
      <c r="N148" s="70"/>
      <c r="O148" s="70"/>
      <c r="P148" s="70"/>
      <c r="Q148" s="70"/>
      <c r="R148" s="70"/>
      <c r="S148" s="70"/>
      <c r="T148" s="70"/>
      <c r="U148" s="70"/>
      <c r="V148" s="70"/>
      <c r="W148" s="70"/>
    </row>
    <row r="149" spans="14:23">
      <c r="N149" s="70"/>
      <c r="O149" s="70"/>
      <c r="P149" s="70"/>
      <c r="Q149" s="70"/>
      <c r="R149" s="70"/>
      <c r="S149" s="70"/>
      <c r="T149" s="70"/>
      <c r="U149" s="70"/>
      <c r="V149" s="70"/>
      <c r="W149" s="70"/>
    </row>
    <row r="150" spans="14:23">
      <c r="N150" s="70"/>
      <c r="O150" s="70"/>
      <c r="P150" s="70"/>
      <c r="Q150" s="70"/>
      <c r="R150" s="70"/>
      <c r="S150" s="70"/>
      <c r="T150" s="70"/>
      <c r="U150" s="70"/>
      <c r="V150" s="70"/>
      <c r="W150" s="70"/>
    </row>
    <row r="151" spans="14:23">
      <c r="N151" s="70"/>
      <c r="O151" s="70"/>
      <c r="P151" s="70"/>
      <c r="Q151" s="70"/>
      <c r="R151" s="70"/>
      <c r="S151" s="70"/>
      <c r="T151" s="70"/>
      <c r="U151" s="70"/>
      <c r="V151" s="70"/>
      <c r="W151" s="70"/>
    </row>
    <row r="152" spans="14:23">
      <c r="N152" s="70"/>
      <c r="O152" s="70"/>
      <c r="P152" s="70"/>
      <c r="Q152" s="70"/>
      <c r="R152" s="70"/>
      <c r="S152" s="70"/>
      <c r="T152" s="70"/>
      <c r="U152" s="70"/>
      <c r="V152" s="70"/>
      <c r="W152" s="70"/>
    </row>
    <row r="153" spans="14:23">
      <c r="N153" s="70"/>
      <c r="O153" s="70"/>
      <c r="P153" s="70"/>
      <c r="Q153" s="70"/>
      <c r="R153" s="70"/>
      <c r="S153" s="70"/>
      <c r="T153" s="70"/>
      <c r="U153" s="70"/>
      <c r="V153" s="70"/>
      <c r="W153" s="70"/>
    </row>
    <row r="154" spans="14:23">
      <c r="N154" s="70"/>
      <c r="O154" s="70"/>
      <c r="P154" s="70"/>
      <c r="Q154" s="70"/>
      <c r="R154" s="70"/>
      <c r="S154" s="70"/>
      <c r="T154" s="70"/>
      <c r="U154" s="70"/>
      <c r="V154" s="70"/>
      <c r="W154" s="70"/>
    </row>
    <row r="155" spans="14:23">
      <c r="N155" s="70"/>
      <c r="O155" s="70"/>
      <c r="P155" s="70"/>
      <c r="Q155" s="70"/>
      <c r="R155" s="70"/>
      <c r="S155" s="70"/>
      <c r="T155" s="70"/>
      <c r="U155" s="70"/>
      <c r="V155" s="70"/>
      <c r="W155" s="70"/>
    </row>
    <row r="156" spans="14:23">
      <c r="N156" s="70"/>
      <c r="O156" s="70"/>
      <c r="P156" s="70"/>
      <c r="Q156" s="70"/>
      <c r="R156" s="70"/>
      <c r="S156" s="70"/>
      <c r="T156" s="70"/>
      <c r="U156" s="70"/>
      <c r="V156" s="70"/>
      <c r="W156" s="70"/>
    </row>
    <row r="157" spans="14:23">
      <c r="N157" s="70"/>
      <c r="O157" s="70"/>
      <c r="P157" s="70"/>
      <c r="Q157" s="70"/>
      <c r="R157" s="70"/>
      <c r="S157" s="70"/>
      <c r="T157" s="70"/>
      <c r="U157" s="70"/>
      <c r="V157" s="70"/>
      <c r="W157" s="70"/>
    </row>
    <row r="158" spans="14:23">
      <c r="N158" s="70"/>
      <c r="O158" s="70"/>
      <c r="P158" s="70"/>
      <c r="Q158" s="70"/>
      <c r="R158" s="70"/>
      <c r="S158" s="70"/>
      <c r="T158" s="70"/>
      <c r="U158" s="70"/>
      <c r="V158" s="70"/>
      <c r="W158" s="70"/>
    </row>
    <row r="159" spans="14:23">
      <c r="N159" s="70"/>
      <c r="O159" s="70"/>
      <c r="P159" s="70"/>
      <c r="Q159" s="70"/>
      <c r="R159" s="70"/>
      <c r="S159" s="70"/>
      <c r="T159" s="70"/>
      <c r="U159" s="70"/>
      <c r="V159" s="70"/>
      <c r="W159" s="70"/>
    </row>
    <row r="160" spans="14:23">
      <c r="N160" s="70"/>
      <c r="O160" s="70"/>
      <c r="P160" s="70"/>
      <c r="Q160" s="70"/>
      <c r="R160" s="70"/>
      <c r="S160" s="70"/>
      <c r="T160" s="70"/>
      <c r="U160" s="70"/>
      <c r="V160" s="70"/>
      <c r="W160" s="70"/>
    </row>
    <row r="161" spans="14:23">
      <c r="N161" s="70"/>
      <c r="O161" s="70"/>
      <c r="P161" s="70"/>
      <c r="Q161" s="70"/>
      <c r="R161" s="70"/>
      <c r="S161" s="70"/>
      <c r="T161" s="70"/>
      <c r="U161" s="70"/>
      <c r="V161" s="70"/>
      <c r="W161" s="70"/>
    </row>
    <row r="162" spans="14:23">
      <c r="N162" s="70"/>
      <c r="O162" s="70"/>
      <c r="P162" s="70"/>
      <c r="Q162" s="70"/>
      <c r="R162" s="70"/>
      <c r="S162" s="70"/>
      <c r="T162" s="70"/>
      <c r="U162" s="70"/>
      <c r="V162" s="70"/>
      <c r="W162" s="70"/>
    </row>
    <row r="163" spans="14:23">
      <c r="N163" s="70"/>
      <c r="O163" s="70"/>
      <c r="P163" s="70"/>
      <c r="Q163" s="70"/>
      <c r="R163" s="70"/>
      <c r="S163" s="70"/>
      <c r="T163" s="70"/>
      <c r="U163" s="70"/>
      <c r="V163" s="70"/>
      <c r="W163" s="70"/>
    </row>
  </sheetData>
  <mergeCells count="19">
    <mergeCell ref="R5:R6"/>
    <mergeCell ref="T5:U5"/>
    <mergeCell ref="A8:G8"/>
    <mergeCell ref="K2:R2"/>
    <mergeCell ref="A3:N3"/>
    <mergeCell ref="A4:N4"/>
    <mergeCell ref="A5:A6"/>
    <mergeCell ref="B5:B6"/>
    <mergeCell ref="C5:C6"/>
    <mergeCell ref="D5:D6"/>
    <mergeCell ref="E5:E6"/>
    <mergeCell ref="F5:J5"/>
    <mergeCell ref="K5:K6"/>
    <mergeCell ref="L5:L6"/>
    <mergeCell ref="M5:M6"/>
    <mergeCell ref="N5:N6"/>
    <mergeCell ref="O5:O6"/>
    <mergeCell ref="P5:P6"/>
    <mergeCell ref="Q5:Q6"/>
  </mergeCells>
  <pageMargins left="0.66944444444444495" right="0.39374999999999999" top="0.85555555555555596" bottom="0.85555555555555596" header="0.59027777777777801" footer="0.59027777777777801"/>
  <pageSetup paperSize="9" orientation="landscape" horizontalDpi="300" verticalDpi="300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Q117"/>
  <sheetViews>
    <sheetView zoomScale="85" zoomScaleNormal="85" workbookViewId="0">
      <selection sqref="A1:E1"/>
    </sheetView>
  </sheetViews>
  <sheetFormatPr defaultColWidth="11.5703125" defaultRowHeight="15"/>
  <cols>
    <col min="1" max="1" width="17.28515625" style="14" customWidth="1"/>
    <col min="2" max="2" width="15.140625" style="14" customWidth="1"/>
    <col min="4" max="4" width="13.28515625" style="14" customWidth="1"/>
  </cols>
  <sheetData>
    <row r="1" spans="1:17" ht="29.85" customHeight="1">
      <c r="A1" s="2" t="s">
        <v>220</v>
      </c>
      <c r="B1" s="2"/>
      <c r="C1" s="2"/>
      <c r="D1" s="2"/>
      <c r="E1" s="2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</row>
    <row r="2" spans="1:17" ht="8.25" customHeight="1">
      <c r="A2" s="114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</row>
    <row r="3" spans="1:17" ht="16.149999999999999" customHeight="1">
      <c r="A3" s="2" t="s">
        <v>221</v>
      </c>
      <c r="B3" s="2"/>
      <c r="C3" s="2"/>
      <c r="D3" s="2"/>
      <c r="E3" s="2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7" ht="16.5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</row>
    <row r="5" spans="1:17" ht="105">
      <c r="A5" s="115" t="s">
        <v>222</v>
      </c>
      <c r="B5" s="115" t="s">
        <v>223</v>
      </c>
      <c r="C5" s="115" t="s">
        <v>224</v>
      </c>
      <c r="D5" s="115" t="s">
        <v>225</v>
      </c>
      <c r="E5" s="115" t="s">
        <v>226</v>
      </c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</row>
    <row r="6" spans="1:17" ht="30">
      <c r="A6" s="116" t="s">
        <v>227</v>
      </c>
      <c r="B6" s="117">
        <v>77.8</v>
      </c>
      <c r="C6" s="117">
        <f>C7+C8</f>
        <v>26.5</v>
      </c>
      <c r="D6" s="115">
        <f>D9</f>
        <v>29.7</v>
      </c>
      <c r="E6" s="115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</row>
    <row r="7" spans="1:17" ht="16.5">
      <c r="A7" s="116" t="s">
        <v>228</v>
      </c>
      <c r="B7" s="115"/>
      <c r="C7" s="115">
        <v>6.2</v>
      </c>
      <c r="D7" s="115"/>
      <c r="E7" s="115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</row>
    <row r="8" spans="1:17" ht="30">
      <c r="A8" s="116" t="s">
        <v>229</v>
      </c>
      <c r="B8" s="115"/>
      <c r="C8" s="115">
        <v>20.3</v>
      </c>
      <c r="D8" s="115"/>
      <c r="E8" s="115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</row>
    <row r="9" spans="1:17" ht="30">
      <c r="A9" s="116" t="s">
        <v>230</v>
      </c>
      <c r="B9" s="117">
        <v>77.8</v>
      </c>
      <c r="C9" s="117">
        <f>C11+C13+C15</f>
        <v>26.5</v>
      </c>
      <c r="D9" s="117">
        <f>D17+D19</f>
        <v>29.7</v>
      </c>
      <c r="E9" s="115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</row>
    <row r="10" spans="1:17" ht="105">
      <c r="A10" s="116" t="s">
        <v>231</v>
      </c>
      <c r="B10" s="115"/>
      <c r="C10" s="115"/>
      <c r="D10" s="115"/>
      <c r="E10" s="115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</row>
    <row r="11" spans="1:17" ht="23.1" customHeight="1">
      <c r="A11" s="1" t="s">
        <v>232</v>
      </c>
      <c r="B11" s="115">
        <v>0.54300000000000004</v>
      </c>
      <c r="C11" s="133">
        <f>ROUND(G12*E11/1000000,1)</f>
        <v>7.7</v>
      </c>
      <c r="D11" s="134"/>
      <c r="E11" s="133">
        <v>1230</v>
      </c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</row>
    <row r="12" spans="1:17" ht="44.85" customHeight="1">
      <c r="A12" s="1"/>
      <c r="B12" s="115" t="s">
        <v>233</v>
      </c>
      <c r="C12" s="133"/>
      <c r="D12" s="133"/>
      <c r="E12" s="133"/>
      <c r="F12" s="113"/>
      <c r="G12" s="113">
        <f>B11*1000*11.5</f>
        <v>6244.5</v>
      </c>
      <c r="H12" s="113"/>
      <c r="I12" s="113"/>
      <c r="J12" s="113"/>
      <c r="K12" s="113"/>
      <c r="L12" s="113"/>
      <c r="M12" s="113"/>
      <c r="N12" s="113"/>
      <c r="O12" s="113"/>
      <c r="P12" s="113"/>
      <c r="Q12" s="113"/>
    </row>
    <row r="13" spans="1:17" ht="22.35" customHeight="1">
      <c r="A13" s="1" t="s">
        <v>234</v>
      </c>
      <c r="B13" s="118">
        <v>1.66</v>
      </c>
      <c r="C13" s="133">
        <f>ROUND(G13*E13/1000000,1)</f>
        <v>12.3</v>
      </c>
      <c r="D13" s="134"/>
      <c r="E13" s="133">
        <v>1230</v>
      </c>
      <c r="F13" s="113"/>
      <c r="G13" s="113">
        <f>B13*1000*6</f>
        <v>9960</v>
      </c>
      <c r="H13" s="113"/>
      <c r="I13" s="113"/>
      <c r="J13" s="113"/>
      <c r="K13" s="113"/>
      <c r="L13" s="113"/>
      <c r="M13" s="113"/>
      <c r="N13" s="113"/>
      <c r="O13" s="113"/>
      <c r="P13" s="113"/>
      <c r="Q13" s="113"/>
    </row>
    <row r="14" spans="1:17" ht="26.85" customHeight="1">
      <c r="A14" s="1"/>
      <c r="B14" s="115" t="s">
        <v>235</v>
      </c>
      <c r="C14" s="133"/>
      <c r="D14" s="133"/>
      <c r="E14" s="13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</row>
    <row r="15" spans="1:17" ht="90">
      <c r="A15" s="116" t="s">
        <v>236</v>
      </c>
      <c r="B15" s="118">
        <v>77.8</v>
      </c>
      <c r="C15" s="118">
        <v>6.5</v>
      </c>
      <c r="D15" s="118"/>
      <c r="E15" s="118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</row>
    <row r="16" spans="1:17" ht="75">
      <c r="A16" s="116" t="s">
        <v>237</v>
      </c>
      <c r="B16" s="118"/>
      <c r="C16" s="118"/>
      <c r="D16" s="118"/>
      <c r="E16" s="118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</row>
    <row r="17" spans="1:17" ht="16.149999999999999" customHeight="1">
      <c r="A17" s="135" t="s">
        <v>238</v>
      </c>
      <c r="B17" s="118">
        <v>1.1259999999999999</v>
      </c>
      <c r="C17" s="119"/>
      <c r="D17" s="133">
        <f>ROUND(G17*E17/1000000,1)</f>
        <v>18.899999999999999</v>
      </c>
      <c r="E17" s="133">
        <v>2800</v>
      </c>
      <c r="F17" s="113"/>
      <c r="G17" s="113">
        <f>B17*1000*6</f>
        <v>6756</v>
      </c>
      <c r="H17" s="113"/>
      <c r="I17" s="113"/>
      <c r="J17" s="113"/>
      <c r="K17" s="113"/>
      <c r="L17" s="113"/>
      <c r="M17" s="113"/>
      <c r="N17" s="113"/>
      <c r="O17" s="113"/>
      <c r="P17" s="113"/>
      <c r="Q17" s="113"/>
    </row>
    <row r="18" spans="1:17" ht="16.5">
      <c r="A18" s="135"/>
      <c r="B18" s="115" t="s">
        <v>239</v>
      </c>
      <c r="C18" s="120"/>
      <c r="D18" s="133"/>
      <c r="E18" s="13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</row>
    <row r="19" spans="1:17" ht="16.149999999999999" customHeight="1">
      <c r="A19" s="1" t="s">
        <v>240</v>
      </c>
      <c r="B19" s="118">
        <v>0.85499999999999998</v>
      </c>
      <c r="C19" s="134"/>
      <c r="D19" s="133">
        <f>ROUND(G19*E19/1000000,1)</f>
        <v>10.8</v>
      </c>
      <c r="E19" s="133">
        <f>E17</f>
        <v>2800</v>
      </c>
      <c r="F19" s="113"/>
      <c r="G19" s="113">
        <f>B19*1000*4.5</f>
        <v>3847.5</v>
      </c>
      <c r="H19" s="113"/>
      <c r="I19" s="113"/>
      <c r="J19" s="113"/>
      <c r="K19" s="113"/>
      <c r="L19" s="113"/>
      <c r="M19" s="113"/>
      <c r="N19" s="113"/>
      <c r="O19" s="113"/>
      <c r="P19" s="113"/>
      <c r="Q19" s="113"/>
    </row>
    <row r="20" spans="1:17" ht="16.5">
      <c r="A20" s="1"/>
      <c r="B20" s="115" t="s">
        <v>241</v>
      </c>
      <c r="C20" s="134"/>
      <c r="D20" s="134"/>
      <c r="E20" s="134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</row>
    <row r="21" spans="1:17" ht="16.5">
      <c r="A21" s="113"/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</row>
    <row r="22" spans="1:17" ht="16.5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</row>
    <row r="23" spans="1:17" ht="16.5">
      <c r="A23" s="113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</row>
    <row r="24" spans="1:17" ht="16.5">
      <c r="A24" s="113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</row>
    <row r="25" spans="1:17" ht="16.149999999999999" customHeight="1">
      <c r="A25" s="2" t="s">
        <v>242</v>
      </c>
      <c r="B25" s="2"/>
      <c r="C25" s="2"/>
      <c r="D25" s="2"/>
      <c r="E25" s="2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</row>
    <row r="26" spans="1:17" ht="16.5">
      <c r="A26" s="113"/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</row>
    <row r="27" spans="1:17" ht="105">
      <c r="A27" s="115" t="s">
        <v>222</v>
      </c>
      <c r="B27" s="115" t="s">
        <v>223</v>
      </c>
      <c r="C27" s="115" t="s">
        <v>224</v>
      </c>
      <c r="D27" s="115" t="s">
        <v>225</v>
      </c>
      <c r="E27" s="115" t="s">
        <v>226</v>
      </c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</row>
    <row r="28" spans="1:17" ht="30">
      <c r="A28" s="116" t="s">
        <v>227</v>
      </c>
      <c r="B28" s="117">
        <v>77.8</v>
      </c>
      <c r="C28" s="117"/>
      <c r="D28" s="118"/>
      <c r="E28" s="118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</row>
    <row r="29" spans="1:17" ht="16.5">
      <c r="A29" s="116" t="s">
        <v>228</v>
      </c>
      <c r="B29" s="118"/>
      <c r="C29" s="118"/>
      <c r="D29" s="118"/>
      <c r="E29" s="118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</row>
    <row r="30" spans="1:17" ht="30">
      <c r="A30" s="116" t="s">
        <v>229</v>
      </c>
      <c r="B30" s="118"/>
      <c r="C30" s="118"/>
      <c r="D30" s="118"/>
      <c r="E30" s="118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</row>
    <row r="31" spans="1:17" ht="30">
      <c r="A31" s="116" t="s">
        <v>230</v>
      </c>
      <c r="B31" s="117">
        <v>77.8</v>
      </c>
      <c r="C31" s="117">
        <f>C33+C35+C37</f>
        <v>27.8</v>
      </c>
      <c r="D31" s="117">
        <f>D39+D41</f>
        <v>24.9</v>
      </c>
      <c r="E31" s="118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</row>
    <row r="32" spans="1:17" ht="105">
      <c r="A32" s="116" t="s">
        <v>231</v>
      </c>
      <c r="B32" s="118"/>
      <c r="C32" s="118"/>
      <c r="D32" s="118"/>
      <c r="E32" s="118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</row>
    <row r="33" spans="1:17" ht="16.149999999999999" customHeight="1">
      <c r="A33" s="1" t="s">
        <v>243</v>
      </c>
      <c r="B33" s="118">
        <v>1.2889999999999999</v>
      </c>
      <c r="C33" s="133">
        <f>ROUND(G33*E33/1000000-0.1,1)</f>
        <v>16.100000000000001</v>
      </c>
      <c r="D33" s="134"/>
      <c r="E33" s="133">
        <v>2280</v>
      </c>
      <c r="F33" s="113"/>
      <c r="G33" s="113">
        <f>B33*1000*5.5</f>
        <v>7089.5</v>
      </c>
      <c r="H33" s="113"/>
      <c r="I33" s="113"/>
      <c r="J33" s="113"/>
      <c r="K33" s="113"/>
      <c r="L33" s="113"/>
      <c r="M33" s="113"/>
      <c r="N33" s="113"/>
      <c r="O33" s="113"/>
      <c r="P33" s="113"/>
      <c r="Q33" s="113"/>
    </row>
    <row r="34" spans="1:17" ht="35.1" customHeight="1">
      <c r="A34" s="1"/>
      <c r="B34" s="115" t="s">
        <v>244</v>
      </c>
      <c r="C34" s="133"/>
      <c r="D34" s="133"/>
      <c r="E34" s="13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</row>
    <row r="35" spans="1:17" ht="16.149999999999999" customHeight="1">
      <c r="A35" s="1" t="s">
        <v>245</v>
      </c>
      <c r="B35" s="118">
        <v>0.45200000000000001</v>
      </c>
      <c r="C35" s="133">
        <f>ROUND(G35*E35/1000000,1)</f>
        <v>5.2</v>
      </c>
      <c r="D35" s="133"/>
      <c r="E35" s="133">
        <v>2280</v>
      </c>
      <c r="F35" s="113"/>
      <c r="G35" s="113">
        <f>B35*1000*5</f>
        <v>2260</v>
      </c>
      <c r="H35" s="113"/>
      <c r="I35" s="113"/>
      <c r="J35" s="113"/>
      <c r="K35" s="113"/>
      <c r="L35" s="113"/>
      <c r="M35" s="113"/>
      <c r="N35" s="113"/>
      <c r="O35" s="113"/>
      <c r="P35" s="113"/>
      <c r="Q35" s="113"/>
    </row>
    <row r="36" spans="1:17" ht="49.9" customHeight="1">
      <c r="A36" s="1"/>
      <c r="B36" s="115" t="s">
        <v>246</v>
      </c>
      <c r="C36" s="133"/>
      <c r="D36" s="133"/>
      <c r="E36" s="13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</row>
    <row r="37" spans="1:17" ht="90">
      <c r="A37" s="116" t="s">
        <v>236</v>
      </c>
      <c r="B37" s="118"/>
      <c r="C37" s="118">
        <v>6.5</v>
      </c>
      <c r="D37" s="118"/>
      <c r="E37" s="118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</row>
    <row r="38" spans="1:17" ht="75">
      <c r="A38" s="116" t="s">
        <v>237</v>
      </c>
      <c r="B38" s="118"/>
      <c r="C38" s="118"/>
      <c r="D38" s="118"/>
      <c r="E38" s="118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</row>
    <row r="39" spans="1:17" ht="16.149999999999999" customHeight="1">
      <c r="A39" s="135" t="s">
        <v>247</v>
      </c>
      <c r="B39" s="115">
        <v>0.86499999999999999</v>
      </c>
      <c r="C39" s="119"/>
      <c r="D39" s="133">
        <f>ROUND(G39*E39/1000000,1)</f>
        <v>15.3</v>
      </c>
      <c r="E39" s="133">
        <f>2800*1.05</f>
        <v>2940</v>
      </c>
      <c r="F39" s="113"/>
      <c r="G39" s="113">
        <f>B39*1000*6</f>
        <v>5190</v>
      </c>
      <c r="H39" s="113"/>
      <c r="I39" s="113"/>
      <c r="J39" s="113"/>
      <c r="K39" s="113"/>
      <c r="L39" s="113"/>
      <c r="M39" s="113"/>
      <c r="N39" s="113"/>
      <c r="O39" s="113"/>
      <c r="P39" s="113"/>
      <c r="Q39" s="113"/>
    </row>
    <row r="40" spans="1:17" ht="16.5">
      <c r="A40" s="135"/>
      <c r="B40" s="115" t="s">
        <v>248</v>
      </c>
      <c r="C40" s="120"/>
      <c r="D40" s="133"/>
      <c r="E40" s="13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</row>
    <row r="41" spans="1:17" ht="16.149999999999999" customHeight="1">
      <c r="A41" s="1" t="s">
        <v>249</v>
      </c>
      <c r="B41" s="115">
        <v>0.72399999999999998</v>
      </c>
      <c r="C41" s="134"/>
      <c r="D41" s="133">
        <f>ROUND(G41*E41/1000000,1)</f>
        <v>9.6</v>
      </c>
      <c r="E41" s="133">
        <f>E39</f>
        <v>2940</v>
      </c>
      <c r="F41" s="113"/>
      <c r="G41" s="113">
        <f>B41*1000*4.5</f>
        <v>3258</v>
      </c>
      <c r="H41" s="113"/>
      <c r="I41" s="113"/>
      <c r="J41" s="113"/>
      <c r="K41" s="113"/>
      <c r="L41" s="113"/>
      <c r="M41" s="113"/>
      <c r="N41" s="113"/>
      <c r="O41" s="113"/>
      <c r="P41" s="113"/>
      <c r="Q41" s="113"/>
    </row>
    <row r="42" spans="1:17" ht="16.5">
      <c r="A42" s="1"/>
      <c r="B42" s="115" t="s">
        <v>250</v>
      </c>
      <c r="C42" s="134"/>
      <c r="D42" s="134"/>
      <c r="E42" s="134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</row>
    <row r="43" spans="1:17" ht="16.5">
      <c r="A43" s="113"/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</row>
    <row r="44" spans="1:17" ht="16.5">
      <c r="A44" s="113"/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</row>
    <row r="45" spans="1:17" ht="16.5">
      <c r="A45" s="113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</row>
    <row r="46" spans="1:17" ht="16.5">
      <c r="A46" s="113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</row>
    <row r="47" spans="1:17" ht="16.149999999999999" customHeight="1">
      <c r="A47" s="2" t="s">
        <v>251</v>
      </c>
      <c r="B47" s="2"/>
      <c r="C47" s="2"/>
      <c r="D47" s="2"/>
      <c r="E47" s="2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</row>
    <row r="48" spans="1:17" ht="16.5">
      <c r="A48" s="113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</row>
    <row r="49" spans="1:17" ht="105">
      <c r="A49" s="115" t="s">
        <v>222</v>
      </c>
      <c r="B49" s="115" t="s">
        <v>223</v>
      </c>
      <c r="C49" s="115" t="s">
        <v>224</v>
      </c>
      <c r="D49" s="115" t="s">
        <v>225</v>
      </c>
      <c r="E49" s="115" t="s">
        <v>226</v>
      </c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</row>
    <row r="50" spans="1:17" ht="30">
      <c r="A50" s="116" t="s">
        <v>227</v>
      </c>
      <c r="B50" s="117">
        <v>77.8</v>
      </c>
      <c r="C50" s="117"/>
      <c r="D50" s="115"/>
      <c r="E50" s="115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</row>
    <row r="51" spans="1:17" ht="16.5">
      <c r="A51" s="116" t="s">
        <v>228</v>
      </c>
      <c r="B51" s="115"/>
      <c r="C51" s="115"/>
      <c r="D51" s="115"/>
      <c r="E51" s="115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</row>
    <row r="52" spans="1:17" ht="30">
      <c r="A52" s="116" t="s">
        <v>229</v>
      </c>
      <c r="B52" s="115"/>
      <c r="C52" s="115"/>
      <c r="D52" s="115"/>
      <c r="E52" s="115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</row>
    <row r="53" spans="1:17" ht="30">
      <c r="A53" s="116" t="s">
        <v>230</v>
      </c>
      <c r="B53" s="117">
        <v>77.8</v>
      </c>
      <c r="C53" s="117">
        <f>C55+C57</f>
        <v>32.5</v>
      </c>
      <c r="D53" s="117">
        <f>D59</f>
        <v>44.6</v>
      </c>
      <c r="E53" s="115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</row>
    <row r="54" spans="1:17" ht="105">
      <c r="A54" s="116" t="s">
        <v>231</v>
      </c>
      <c r="B54" s="115"/>
      <c r="C54" s="115"/>
      <c r="D54" s="115"/>
      <c r="E54" s="115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</row>
    <row r="55" spans="1:17" ht="16.149999999999999" customHeight="1">
      <c r="A55" s="1" t="s">
        <v>252</v>
      </c>
      <c r="B55" s="115">
        <f>0.9+0.904</f>
        <v>1.804</v>
      </c>
      <c r="C55" s="133">
        <f>ROUND(G55*E55/1000000,1)</f>
        <v>26</v>
      </c>
      <c r="D55" s="134"/>
      <c r="E55" s="133">
        <f>E33*1.05+6</f>
        <v>2400</v>
      </c>
      <c r="F55" s="113"/>
      <c r="G55" s="113">
        <f>B55*1000*6</f>
        <v>10824</v>
      </c>
      <c r="H55" s="113"/>
      <c r="I55" s="113"/>
      <c r="J55" s="113"/>
      <c r="K55" s="113"/>
      <c r="L55" s="113"/>
      <c r="M55" s="113"/>
      <c r="N55" s="113"/>
      <c r="O55" s="113"/>
      <c r="P55" s="113"/>
      <c r="Q55" s="113"/>
    </row>
    <row r="56" spans="1:17" ht="37.35" customHeight="1">
      <c r="A56" s="1"/>
      <c r="B56" s="115" t="s">
        <v>253</v>
      </c>
      <c r="C56" s="133"/>
      <c r="D56" s="133"/>
      <c r="E56" s="13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</row>
    <row r="57" spans="1:17" ht="68.650000000000006" customHeight="1">
      <c r="A57" s="116" t="s">
        <v>236</v>
      </c>
      <c r="B57" s="118"/>
      <c r="C57" s="118">
        <v>6.5</v>
      </c>
      <c r="D57" s="118"/>
      <c r="E57" s="118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</row>
    <row r="58" spans="1:17" ht="75">
      <c r="A58" s="116" t="s">
        <v>237</v>
      </c>
      <c r="B58" s="118"/>
      <c r="C58" s="118"/>
      <c r="D58" s="118"/>
      <c r="E58" s="118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</row>
    <row r="59" spans="1:17" ht="24.6" customHeight="1">
      <c r="A59" s="135" t="s">
        <v>254</v>
      </c>
      <c r="B59" s="118">
        <v>2.3969999999999998</v>
      </c>
      <c r="C59" s="119"/>
      <c r="D59" s="133">
        <f>ROUND(G59*E59/1000000,1)</f>
        <v>44.6</v>
      </c>
      <c r="E59" s="133">
        <f>E41*1.05+13</f>
        <v>3100</v>
      </c>
      <c r="F59" s="113"/>
      <c r="G59" s="113">
        <f>B59*1000*6</f>
        <v>14382</v>
      </c>
      <c r="H59" s="113"/>
      <c r="I59" s="113"/>
      <c r="J59" s="113"/>
      <c r="K59" s="113"/>
      <c r="L59" s="113"/>
      <c r="M59" s="113"/>
      <c r="N59" s="113"/>
      <c r="O59" s="113"/>
      <c r="P59" s="113"/>
      <c r="Q59" s="113"/>
    </row>
    <row r="60" spans="1:17" ht="26.1" customHeight="1">
      <c r="A60" s="135"/>
      <c r="B60" s="115" t="s">
        <v>255</v>
      </c>
      <c r="C60" s="120"/>
      <c r="D60" s="133"/>
      <c r="E60" s="13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</row>
    <row r="61" spans="1:17" ht="16.5">
      <c r="A61" s="113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</row>
    <row r="62" spans="1:17" ht="16.5">
      <c r="A62" s="113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</row>
    <row r="63" spans="1:17" ht="16.149999999999999" customHeight="1">
      <c r="A63" s="2" t="s">
        <v>256</v>
      </c>
      <c r="B63" s="2"/>
      <c r="C63" s="2"/>
      <c r="D63" s="2"/>
      <c r="E63" s="2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</row>
    <row r="64" spans="1:17" ht="16.5">
      <c r="A64" s="113"/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</row>
    <row r="65" spans="1:17" ht="105">
      <c r="A65" s="115" t="s">
        <v>222</v>
      </c>
      <c r="B65" s="115" t="s">
        <v>223</v>
      </c>
      <c r="C65" s="115" t="s">
        <v>224</v>
      </c>
      <c r="D65" s="115" t="s">
        <v>225</v>
      </c>
      <c r="E65" s="115" t="s">
        <v>226</v>
      </c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</row>
    <row r="66" spans="1:17" ht="30">
      <c r="A66" s="116" t="s">
        <v>227</v>
      </c>
      <c r="B66" s="117">
        <v>77.8</v>
      </c>
      <c r="C66" s="117"/>
      <c r="D66" s="117"/>
      <c r="E66" s="115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</row>
    <row r="67" spans="1:17" ht="16.5">
      <c r="A67" s="116" t="s">
        <v>228</v>
      </c>
      <c r="B67" s="115"/>
      <c r="C67" s="115"/>
      <c r="D67" s="115"/>
      <c r="E67" s="115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</row>
    <row r="68" spans="1:17" ht="30">
      <c r="A68" s="116" t="s">
        <v>229</v>
      </c>
      <c r="B68" s="115"/>
      <c r="C68" s="115"/>
      <c r="D68" s="115"/>
      <c r="E68" s="115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</row>
    <row r="69" spans="1:17" ht="30">
      <c r="A69" s="116" t="s">
        <v>230</v>
      </c>
      <c r="B69" s="117">
        <v>77.8</v>
      </c>
      <c r="C69" s="117">
        <f>C71+C75+C73</f>
        <v>31.5</v>
      </c>
      <c r="D69" s="117"/>
      <c r="E69" s="115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</row>
    <row r="70" spans="1:17" ht="105">
      <c r="A70" s="116" t="s">
        <v>231</v>
      </c>
      <c r="B70" s="115"/>
      <c r="C70" s="115"/>
      <c r="D70" s="115"/>
      <c r="E70" s="115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</row>
    <row r="71" spans="1:17" ht="25.35" customHeight="1">
      <c r="A71" s="1" t="s">
        <v>257</v>
      </c>
      <c r="B71" s="115">
        <f>1.27-0.543</f>
        <v>0.72699999999999998</v>
      </c>
      <c r="C71" s="133">
        <f>ROUND(G71*E71/1000000,1)</f>
        <v>21.7</v>
      </c>
      <c r="D71" s="134"/>
      <c r="E71" s="133">
        <f>E55*1.05+80</f>
        <v>2600</v>
      </c>
      <c r="F71" s="113"/>
      <c r="G71" s="113">
        <f>B71*1000*11.5</f>
        <v>8360.5</v>
      </c>
      <c r="H71" s="113"/>
      <c r="I71" s="113"/>
      <c r="J71" s="113"/>
      <c r="K71" s="113"/>
      <c r="L71" s="113"/>
      <c r="M71" s="113"/>
      <c r="N71" s="113"/>
      <c r="O71" s="113"/>
      <c r="P71" s="113"/>
      <c r="Q71" s="113"/>
    </row>
    <row r="72" spans="1:17" ht="44.85" customHeight="1">
      <c r="A72" s="1"/>
      <c r="B72" s="115" t="s">
        <v>258</v>
      </c>
      <c r="C72" s="133"/>
      <c r="D72" s="133"/>
      <c r="E72" s="13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</row>
    <row r="73" spans="1:17" ht="23.1" customHeight="1">
      <c r="A73" s="1" t="s">
        <v>259</v>
      </c>
      <c r="B73" s="115">
        <v>0.315</v>
      </c>
      <c r="C73" s="133">
        <f>ROUND(G73*E73/1000000,1)</f>
        <v>3.3</v>
      </c>
      <c r="D73" s="134"/>
      <c r="E73" s="133">
        <f>E71</f>
        <v>2600</v>
      </c>
      <c r="F73" s="113"/>
      <c r="G73" s="113">
        <f>B73*1000*4</f>
        <v>1260</v>
      </c>
      <c r="H73" s="113"/>
      <c r="I73" s="113"/>
      <c r="J73" s="113"/>
      <c r="K73" s="113"/>
      <c r="L73" s="113"/>
      <c r="M73" s="113"/>
      <c r="N73" s="113"/>
      <c r="O73" s="113"/>
      <c r="P73" s="113"/>
      <c r="Q73" s="113"/>
    </row>
    <row r="74" spans="1:17" ht="24.6" customHeight="1">
      <c r="A74" s="1"/>
      <c r="B74" s="115" t="s">
        <v>260</v>
      </c>
      <c r="C74" s="133"/>
      <c r="D74" s="133"/>
      <c r="E74" s="13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</row>
    <row r="75" spans="1:17" ht="90">
      <c r="A75" s="116" t="s">
        <v>236</v>
      </c>
      <c r="B75" s="115"/>
      <c r="C75" s="115">
        <v>6.5</v>
      </c>
      <c r="D75" s="115"/>
      <c r="E75" s="115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</row>
    <row r="76" spans="1:17" ht="16.5">
      <c r="A76" s="113"/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</row>
    <row r="77" spans="1:17" ht="16.5">
      <c r="A77" s="113"/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</row>
    <row r="78" spans="1:17" ht="16.5">
      <c r="A78" s="113"/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</row>
    <row r="79" spans="1:17" ht="16.149999999999999" customHeight="1">
      <c r="A79" s="2" t="s">
        <v>261</v>
      </c>
      <c r="B79" s="2"/>
      <c r="C79" s="2"/>
      <c r="D79" s="2"/>
      <c r="E79" s="2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</row>
    <row r="80" spans="1:17" ht="16.5">
      <c r="A80" s="113"/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</row>
    <row r="81" spans="1:17" ht="105">
      <c r="A81" s="115" t="s">
        <v>222</v>
      </c>
      <c r="B81" s="115" t="s">
        <v>223</v>
      </c>
      <c r="C81" s="115" t="s">
        <v>224</v>
      </c>
      <c r="D81" s="115" t="s">
        <v>225</v>
      </c>
      <c r="E81" s="115" t="s">
        <v>226</v>
      </c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</row>
    <row r="82" spans="1:17" ht="30">
      <c r="A82" s="116" t="s">
        <v>227</v>
      </c>
      <c r="B82" s="117">
        <v>77.8</v>
      </c>
      <c r="C82" s="117"/>
      <c r="D82" s="118"/>
      <c r="E82" s="118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</row>
    <row r="83" spans="1:17" ht="16.5">
      <c r="A83" s="116" t="s">
        <v>228</v>
      </c>
      <c r="B83" s="118"/>
      <c r="C83" s="118"/>
      <c r="D83" s="118"/>
      <c r="E83" s="118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</row>
    <row r="84" spans="1:17" ht="30">
      <c r="A84" s="116" t="s">
        <v>229</v>
      </c>
      <c r="B84" s="118"/>
      <c r="C84" s="118"/>
      <c r="D84" s="118"/>
      <c r="E84" s="118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</row>
    <row r="85" spans="1:17" ht="30">
      <c r="A85" s="116" t="s">
        <v>230</v>
      </c>
      <c r="B85" s="117">
        <v>77.8</v>
      </c>
      <c r="C85" s="117">
        <f>C87+C89+C91+C93+C95</f>
        <v>33.200000000000003</v>
      </c>
      <c r="D85" s="117"/>
      <c r="E85" s="118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</row>
    <row r="86" spans="1:17" ht="105">
      <c r="A86" s="116" t="s">
        <v>231</v>
      </c>
      <c r="B86" s="118"/>
      <c r="C86" s="118"/>
      <c r="D86" s="118"/>
      <c r="E86" s="118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</row>
    <row r="87" spans="1:17" ht="26.1" customHeight="1">
      <c r="A87" s="1" t="s">
        <v>262</v>
      </c>
      <c r="B87" s="118">
        <v>0.70399999999999996</v>
      </c>
      <c r="C87" s="133">
        <f>ROUND(G87*E87/1000000,1)</f>
        <v>11.8</v>
      </c>
      <c r="D87" s="134"/>
      <c r="E87" s="133">
        <f>E71*1.05+70</f>
        <v>2800</v>
      </c>
      <c r="F87" s="113"/>
      <c r="G87" s="113">
        <f>B87*1000*6</f>
        <v>4224</v>
      </c>
      <c r="H87" s="113"/>
      <c r="I87" s="113"/>
      <c r="J87" s="113"/>
      <c r="K87" s="113"/>
      <c r="L87" s="113"/>
      <c r="M87" s="113"/>
      <c r="N87" s="113"/>
      <c r="O87" s="113"/>
      <c r="P87" s="113"/>
      <c r="Q87" s="113"/>
    </row>
    <row r="88" spans="1:17" ht="37.35" customHeight="1">
      <c r="A88" s="1"/>
      <c r="B88" s="115" t="s">
        <v>263</v>
      </c>
      <c r="C88" s="133"/>
      <c r="D88" s="133"/>
      <c r="E88" s="13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</row>
    <row r="89" spans="1:17" ht="29.1" customHeight="1">
      <c r="A89" s="1" t="s">
        <v>264</v>
      </c>
      <c r="B89" s="118">
        <v>0.376</v>
      </c>
      <c r="C89" s="133">
        <f>ROUND(G89*E89/1000000,1)</f>
        <v>5.8</v>
      </c>
      <c r="D89" s="133"/>
      <c r="E89" s="133">
        <f>E87</f>
        <v>2800</v>
      </c>
      <c r="F89" s="113"/>
      <c r="G89" s="113">
        <f>B89*1000*5.5</f>
        <v>2068</v>
      </c>
      <c r="H89" s="113"/>
      <c r="I89" s="113"/>
      <c r="J89" s="113"/>
      <c r="K89" s="113"/>
      <c r="L89" s="113"/>
      <c r="M89" s="113"/>
      <c r="N89" s="113"/>
      <c r="O89" s="113"/>
      <c r="P89" s="113"/>
      <c r="Q89" s="113"/>
    </row>
    <row r="90" spans="1:17" ht="20.100000000000001" customHeight="1">
      <c r="A90" s="1"/>
      <c r="B90" s="115" t="s">
        <v>265</v>
      </c>
      <c r="C90" s="133"/>
      <c r="D90" s="133"/>
      <c r="E90" s="13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</row>
    <row r="91" spans="1:17" ht="20.100000000000001" customHeight="1">
      <c r="A91" s="135" t="s">
        <v>266</v>
      </c>
      <c r="B91" s="118">
        <v>0.22</v>
      </c>
      <c r="C91" s="133">
        <f>ROUND(G91*E91/1000000,1)</f>
        <v>3.7</v>
      </c>
      <c r="D91" s="133"/>
      <c r="E91" s="133">
        <f>E89</f>
        <v>2800</v>
      </c>
      <c r="F91" s="113"/>
      <c r="G91" s="113">
        <f>B91*1000*6</f>
        <v>1320</v>
      </c>
      <c r="H91" s="113"/>
      <c r="I91" s="113"/>
      <c r="J91" s="113"/>
      <c r="K91" s="113"/>
      <c r="L91" s="113"/>
      <c r="M91" s="113"/>
      <c r="N91" s="113"/>
      <c r="O91" s="113"/>
      <c r="P91" s="113"/>
      <c r="Q91" s="113"/>
    </row>
    <row r="92" spans="1:17" ht="20.100000000000001" customHeight="1">
      <c r="A92" s="135"/>
      <c r="B92" s="115" t="s">
        <v>267</v>
      </c>
      <c r="C92" s="133"/>
      <c r="D92" s="133"/>
      <c r="E92" s="13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</row>
    <row r="93" spans="1:17" ht="20.100000000000001" customHeight="1">
      <c r="A93" s="135" t="s">
        <v>268</v>
      </c>
      <c r="B93" s="118">
        <v>0.32</v>
      </c>
      <c r="C93" s="133">
        <f>ROUND(G93*E93/1000000,1)</f>
        <v>5.4</v>
      </c>
      <c r="D93" s="133"/>
      <c r="E93" s="133">
        <f>E91</f>
        <v>2800</v>
      </c>
      <c r="F93" s="113"/>
      <c r="G93" s="113">
        <f>B93*1000*6</f>
        <v>1920</v>
      </c>
      <c r="H93" s="113"/>
      <c r="I93" s="113"/>
      <c r="J93" s="113"/>
      <c r="K93" s="113"/>
      <c r="L93" s="113"/>
      <c r="M93" s="113"/>
      <c r="N93" s="113"/>
      <c r="O93" s="113"/>
      <c r="P93" s="113"/>
      <c r="Q93" s="113"/>
    </row>
    <row r="94" spans="1:17" ht="20.100000000000001" customHeight="1">
      <c r="A94" s="135"/>
      <c r="B94" s="115" t="s">
        <v>269</v>
      </c>
      <c r="C94" s="133"/>
      <c r="D94" s="133"/>
      <c r="E94" s="13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</row>
    <row r="95" spans="1:17" ht="90">
      <c r="A95" s="116" t="s">
        <v>236</v>
      </c>
      <c r="B95" s="118"/>
      <c r="C95" s="118">
        <v>6.5</v>
      </c>
      <c r="D95" s="118"/>
      <c r="E95" s="118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</row>
    <row r="96" spans="1:17" ht="16.5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</row>
    <row r="97" spans="1:17" ht="16.5">
      <c r="A97" s="113"/>
      <c r="B97" s="113"/>
      <c r="C97" s="113"/>
      <c r="D97" s="113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</row>
    <row r="98" spans="1:17" ht="16.5">
      <c r="A98" s="113"/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</row>
    <row r="99" spans="1:17" ht="16.5">
      <c r="A99" s="113"/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</row>
    <row r="100" spans="1:17" ht="16.5">
      <c r="A100" s="113"/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</row>
    <row r="101" spans="1:17" ht="16.5">
      <c r="A101" s="113"/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</row>
    <row r="102" spans="1:17" ht="16.5">
      <c r="A102" s="113"/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</row>
    <row r="103" spans="1:17" ht="16.5">
      <c r="A103" s="113"/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</row>
    <row r="104" spans="1:17" ht="16.5">
      <c r="A104" s="113"/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</row>
    <row r="105" spans="1:17" ht="16.5">
      <c r="A105" s="113"/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</row>
    <row r="106" spans="1:17" ht="16.5">
      <c r="A106" s="113"/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</row>
    <row r="107" spans="1:17" ht="16.5">
      <c r="A107" s="113"/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</row>
    <row r="108" spans="1:17" ht="16.5">
      <c r="A108" s="113"/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</row>
    <row r="109" spans="1:17" ht="16.5">
      <c r="A109" s="113"/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</row>
    <row r="110" spans="1:17" ht="16.5">
      <c r="A110" s="113"/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</row>
    <row r="111" spans="1:17" ht="16.5">
      <c r="A111" s="113"/>
      <c r="B111" s="113"/>
      <c r="C111" s="113"/>
      <c r="D111" s="113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</row>
    <row r="112" spans="1:17" ht="16.5">
      <c r="A112" s="113"/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</row>
    <row r="113" spans="1:17" ht="16.5">
      <c r="A113" s="113"/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</row>
    <row r="114" spans="1:17" ht="16.5">
      <c r="A114" s="113"/>
      <c r="B114" s="113"/>
      <c r="C114" s="113"/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</row>
    <row r="115" spans="1:17" ht="16.5">
      <c r="A115" s="113"/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</row>
    <row r="116" spans="1:17" ht="16.5">
      <c r="A116" s="113"/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</row>
    <row r="117" spans="1:17" ht="16.5">
      <c r="A117" s="113"/>
      <c r="B117" s="113"/>
      <c r="C117" s="113"/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</row>
  </sheetData>
  <mergeCells count="67">
    <mergeCell ref="A91:A92"/>
    <mergeCell ref="C91:C92"/>
    <mergeCell ref="D91:D92"/>
    <mergeCell ref="E91:E92"/>
    <mergeCell ref="A93:A94"/>
    <mergeCell ref="C93:C94"/>
    <mergeCell ref="D93:D94"/>
    <mergeCell ref="E93:E94"/>
    <mergeCell ref="A87:A88"/>
    <mergeCell ref="C87:C88"/>
    <mergeCell ref="D87:D88"/>
    <mergeCell ref="E87:E88"/>
    <mergeCell ref="A89:A90"/>
    <mergeCell ref="C89:C90"/>
    <mergeCell ref="D89:D90"/>
    <mergeCell ref="E89:E90"/>
    <mergeCell ref="A73:A74"/>
    <mergeCell ref="C73:C74"/>
    <mergeCell ref="D73:D74"/>
    <mergeCell ref="E73:E74"/>
    <mergeCell ref="A79:E79"/>
    <mergeCell ref="A59:A60"/>
    <mergeCell ref="D59:D60"/>
    <mergeCell ref="E59:E60"/>
    <mergeCell ref="A63:E63"/>
    <mergeCell ref="A71:A72"/>
    <mergeCell ref="C71:C72"/>
    <mergeCell ref="D71:D72"/>
    <mergeCell ref="E71:E72"/>
    <mergeCell ref="A47:E47"/>
    <mergeCell ref="A55:A56"/>
    <mergeCell ref="C55:C56"/>
    <mergeCell ref="D55:D56"/>
    <mergeCell ref="E55:E56"/>
    <mergeCell ref="A39:A40"/>
    <mergeCell ref="D39:D40"/>
    <mergeCell ref="E39:E40"/>
    <mergeCell ref="A41:A42"/>
    <mergeCell ref="C41:C42"/>
    <mergeCell ref="D41:D42"/>
    <mergeCell ref="E41:E42"/>
    <mergeCell ref="A33:A34"/>
    <mergeCell ref="C33:C34"/>
    <mergeCell ref="D33:D34"/>
    <mergeCell ref="E33:E34"/>
    <mergeCell ref="A35:A36"/>
    <mergeCell ref="C35:C36"/>
    <mergeCell ref="D35:D36"/>
    <mergeCell ref="E35:E36"/>
    <mergeCell ref="A19:A20"/>
    <mergeCell ref="C19:C20"/>
    <mergeCell ref="D19:D20"/>
    <mergeCell ref="E19:E20"/>
    <mergeCell ref="A25:E25"/>
    <mergeCell ref="A13:A14"/>
    <mergeCell ref="C13:C14"/>
    <mergeCell ref="D13:D14"/>
    <mergeCell ref="E13:E14"/>
    <mergeCell ref="A17:A18"/>
    <mergeCell ref="D17:D18"/>
    <mergeCell ref="E17:E18"/>
    <mergeCell ref="A1:E1"/>
    <mergeCell ref="A3:E3"/>
    <mergeCell ref="A11:A12"/>
    <mergeCell ref="C11:C12"/>
    <mergeCell ref="D11:D12"/>
    <mergeCell ref="E11:E12"/>
  </mergeCells>
  <pageMargins left="0.66944444444444495" right="0.39374999999999999" top="0.85555555555555596" bottom="0.85555555555555596" header="0.59027777777777801" footer="0.59027777777777801"/>
  <pageSetup paperSize="9" orientation="landscape" horizontalDpi="300" verticalDpi="300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T74"/>
  <sheetViews>
    <sheetView zoomScale="85" zoomScaleNormal="85" workbookViewId="0">
      <selection activeCell="A58" sqref="A58:C59"/>
    </sheetView>
  </sheetViews>
  <sheetFormatPr defaultColWidth="11.5703125" defaultRowHeight="15"/>
  <cols>
    <col min="1" max="1" width="3" style="14" customWidth="1"/>
    <col min="2" max="2" width="8.7109375" style="14" customWidth="1"/>
    <col min="3" max="3" width="12" style="14" customWidth="1"/>
    <col min="4" max="4" width="9.42578125" style="14" customWidth="1"/>
    <col min="5" max="5" width="8.7109375" style="14" customWidth="1"/>
    <col min="6" max="6" width="10.5703125" style="14" customWidth="1"/>
    <col min="7" max="7" width="10.140625" style="14" customWidth="1"/>
    <col min="8" max="8" width="9.85546875" style="14" customWidth="1"/>
    <col min="9" max="11" width="8.5703125" style="14" customWidth="1"/>
    <col min="12" max="12" width="8.140625" style="14" customWidth="1"/>
    <col min="13" max="13" width="8.28515625" style="14" customWidth="1"/>
    <col min="14" max="14" width="8.140625" style="14" customWidth="1"/>
    <col min="15" max="15" width="7.42578125" style="14" customWidth="1"/>
    <col min="16" max="16" width="8.5703125" style="14" customWidth="1"/>
    <col min="17" max="17" width="6.28515625" style="14" customWidth="1"/>
    <col min="18" max="18" width="11.85546875" style="14" customWidth="1"/>
  </cols>
  <sheetData>
    <row r="1" spans="1:20" ht="26.25" customHeight="1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43" t="s">
        <v>335</v>
      </c>
      <c r="M1" s="144"/>
      <c r="N1" s="144"/>
      <c r="O1" s="144"/>
      <c r="P1" s="144"/>
      <c r="S1" s="14"/>
      <c r="T1" s="14"/>
    </row>
    <row r="2" spans="1:20" ht="35.25" customHeight="1">
      <c r="A2" s="145" t="s">
        <v>336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6"/>
      <c r="N2" s="146"/>
      <c r="O2" s="146"/>
      <c r="P2" s="146"/>
      <c r="S2" s="14"/>
      <c r="T2" s="14"/>
    </row>
    <row r="3" spans="1:20" ht="46.7" customHeight="1">
      <c r="A3" s="136" t="s">
        <v>2</v>
      </c>
      <c r="B3" s="136" t="s">
        <v>270</v>
      </c>
      <c r="C3" s="136" t="s">
        <v>271</v>
      </c>
      <c r="D3" s="136" t="s">
        <v>5</v>
      </c>
      <c r="E3" s="136" t="s">
        <v>272</v>
      </c>
      <c r="F3" s="137" t="s">
        <v>106</v>
      </c>
      <c r="G3" s="137"/>
      <c r="H3" s="137"/>
      <c r="I3" s="136" t="s">
        <v>273</v>
      </c>
      <c r="J3" s="136" t="s">
        <v>274</v>
      </c>
      <c r="K3" s="136" t="s">
        <v>109</v>
      </c>
      <c r="L3" s="138" t="s">
        <v>275</v>
      </c>
      <c r="M3" s="138" t="s">
        <v>276</v>
      </c>
      <c r="N3" s="138" t="s">
        <v>277</v>
      </c>
      <c r="O3" s="136" t="s">
        <v>113</v>
      </c>
      <c r="P3" s="136" t="s">
        <v>114</v>
      </c>
      <c r="R3" s="4" t="s">
        <v>115</v>
      </c>
      <c r="S3" s="4"/>
      <c r="T3" s="14"/>
    </row>
    <row r="4" spans="1:20" ht="120">
      <c r="A4" s="136"/>
      <c r="B4" s="136"/>
      <c r="C4" s="136"/>
      <c r="D4" s="136"/>
      <c r="E4" s="136"/>
      <c r="F4" s="25" t="s">
        <v>116</v>
      </c>
      <c r="G4" s="25" t="s">
        <v>278</v>
      </c>
      <c r="H4" s="25" t="s">
        <v>279</v>
      </c>
      <c r="I4" s="136"/>
      <c r="J4" s="136"/>
      <c r="K4" s="136"/>
      <c r="L4" s="138"/>
      <c r="M4" s="138"/>
      <c r="N4" s="138"/>
      <c r="O4" s="136"/>
      <c r="P4" s="136"/>
      <c r="Q4" s="50"/>
      <c r="R4" s="50" t="s">
        <v>121</v>
      </c>
      <c r="S4" s="51" t="s">
        <v>122</v>
      </c>
      <c r="T4" s="50" t="s">
        <v>123</v>
      </c>
    </row>
    <row r="5" spans="1:20">
      <c r="A5" s="22">
        <v>1</v>
      </c>
      <c r="B5" s="25">
        <v>2</v>
      </c>
      <c r="C5" s="22">
        <v>3</v>
      </c>
      <c r="D5" s="22">
        <v>4</v>
      </c>
      <c r="E5" s="22">
        <v>5</v>
      </c>
      <c r="F5" s="22">
        <v>6</v>
      </c>
      <c r="G5" s="22">
        <v>7</v>
      </c>
      <c r="H5" s="22">
        <v>8</v>
      </c>
      <c r="I5" s="22">
        <v>9</v>
      </c>
      <c r="J5" s="22">
        <v>10</v>
      </c>
      <c r="K5" s="22">
        <v>11</v>
      </c>
      <c r="L5" s="80">
        <v>12</v>
      </c>
      <c r="M5" s="80">
        <v>13</v>
      </c>
      <c r="N5" s="80">
        <v>14</v>
      </c>
      <c r="O5" s="22">
        <v>15</v>
      </c>
      <c r="P5" s="22">
        <v>16</v>
      </c>
      <c r="Q5" s="54"/>
      <c r="R5" s="55"/>
      <c r="S5" s="56"/>
      <c r="T5" s="14"/>
    </row>
    <row r="6" spans="1:20">
      <c r="A6" s="3" t="s">
        <v>17</v>
      </c>
      <c r="B6" s="3"/>
      <c r="C6" s="3"/>
      <c r="D6" s="3"/>
      <c r="E6" s="3"/>
      <c r="F6" s="3"/>
      <c r="G6" s="3"/>
      <c r="H6" s="18">
        <f t="shared" ref="H6:P6" si="0">H7+H8+H9+H10+H11+H12+H13+H14+H15+H16+H17+H18+H19+H20+H21+H22+H23+H24+H25+H26</f>
        <v>21.997</v>
      </c>
      <c r="I6" s="18">
        <f t="shared" si="0"/>
        <v>624.70000000000005</v>
      </c>
      <c r="J6" s="18">
        <f t="shared" si="0"/>
        <v>1064.2</v>
      </c>
      <c r="K6" s="18">
        <f t="shared" si="0"/>
        <v>1242.5</v>
      </c>
      <c r="L6" s="122">
        <f t="shared" si="0"/>
        <v>6.0789999999999997</v>
      </c>
      <c r="M6" s="122">
        <f t="shared" si="0"/>
        <v>12.699000000000002</v>
      </c>
      <c r="N6" s="122">
        <f t="shared" si="0"/>
        <v>13.810000000000002</v>
      </c>
      <c r="O6" s="18">
        <f t="shared" si="0"/>
        <v>21.997</v>
      </c>
      <c r="P6" s="18">
        <f t="shared" si="0"/>
        <v>21.997</v>
      </c>
      <c r="Q6" s="57"/>
      <c r="R6" s="18">
        <f>R7+R8+R9+R10+R11+R12+R13+R14+R15+R16+R17+R18+R19+R20+R21+R22+R23+R24+R25+R26</f>
        <v>13.165000000000003</v>
      </c>
      <c r="S6" s="18">
        <f>S7+S8+S9+S10+S11+S12+S13+S14+S15+S16+S17+S18+S19+S20+S21+S22+S23+S24+S25+S26</f>
        <v>9.9579999999999984</v>
      </c>
      <c r="T6" s="60">
        <f>S6/H6*100</f>
        <v>45.269809519479921</v>
      </c>
    </row>
    <row r="7" spans="1:20" ht="58.5" customHeight="1">
      <c r="A7" s="22">
        <f>1</f>
        <v>1</v>
      </c>
      <c r="B7" s="23" t="s">
        <v>18</v>
      </c>
      <c r="C7" s="24" t="s">
        <v>19</v>
      </c>
      <c r="D7" s="22">
        <v>745251</v>
      </c>
      <c r="E7" s="25" t="s">
        <v>20</v>
      </c>
      <c r="F7" s="25" t="s">
        <v>21</v>
      </c>
      <c r="G7" s="25" t="s">
        <v>22</v>
      </c>
      <c r="H7" s="22">
        <v>0.72799999999999998</v>
      </c>
      <c r="I7" s="32">
        <f t="shared" ref="I7:I26" si="1">ROUND(L7/O7*100,1)</f>
        <v>100</v>
      </c>
      <c r="J7" s="32">
        <f t="shared" ref="J7:J26" si="2">ROUND(M7/P7*100,1)</f>
        <v>100</v>
      </c>
      <c r="K7" s="32">
        <f t="shared" ref="K7:K26" si="3">ROUND(N7/H7*100,1)</f>
        <v>100</v>
      </c>
      <c r="L7" s="123">
        <v>0.72799999999999998</v>
      </c>
      <c r="M7" s="123">
        <v>0.72799999999999998</v>
      </c>
      <c r="N7" s="123">
        <v>0.72799999999999998</v>
      </c>
      <c r="O7" s="28">
        <v>0.72799999999999998</v>
      </c>
      <c r="P7" s="28">
        <v>0.72799999999999998</v>
      </c>
      <c r="Q7" s="124"/>
      <c r="R7" s="124">
        <v>0.72799999999999998</v>
      </c>
      <c r="S7" s="125">
        <f t="shared" ref="S7:S24" si="4">H7-R7</f>
        <v>0</v>
      </c>
      <c r="T7" s="14"/>
    </row>
    <row r="8" spans="1:20" ht="43.5" customHeight="1">
      <c r="A8" s="22">
        <f t="shared" ref="A8:A26" si="5">A7+1</f>
        <v>2</v>
      </c>
      <c r="B8" s="23" t="s">
        <v>25</v>
      </c>
      <c r="C8" s="23" t="s">
        <v>26</v>
      </c>
      <c r="D8" s="22">
        <v>740644</v>
      </c>
      <c r="E8" s="25" t="s">
        <v>20</v>
      </c>
      <c r="F8" s="25" t="s">
        <v>27</v>
      </c>
      <c r="G8" s="25" t="s">
        <v>28</v>
      </c>
      <c r="H8" s="22">
        <v>0.70399999999999996</v>
      </c>
      <c r="I8" s="32">
        <f t="shared" si="1"/>
        <v>0</v>
      </c>
      <c r="J8" s="32">
        <f t="shared" si="2"/>
        <v>0</v>
      </c>
      <c r="K8" s="32">
        <f t="shared" si="3"/>
        <v>0</v>
      </c>
      <c r="L8" s="123">
        <v>0</v>
      </c>
      <c r="M8" s="123">
        <v>0</v>
      </c>
      <c r="N8" s="123">
        <v>0</v>
      </c>
      <c r="O8" s="28">
        <v>0.70399999999999996</v>
      </c>
      <c r="P8" s="28">
        <v>0.70399999999999996</v>
      </c>
      <c r="Q8" s="124"/>
      <c r="R8" s="124">
        <v>0</v>
      </c>
      <c r="S8" s="125">
        <f t="shared" si="4"/>
        <v>0.70399999999999996</v>
      </c>
      <c r="T8" s="14"/>
    </row>
    <row r="9" spans="1:20" ht="42.75" customHeight="1">
      <c r="A9" s="22">
        <f t="shared" si="5"/>
        <v>3</v>
      </c>
      <c r="B9" s="23" t="s">
        <v>30</v>
      </c>
      <c r="C9" s="23" t="s">
        <v>31</v>
      </c>
      <c r="D9" s="22">
        <v>745501</v>
      </c>
      <c r="E9" s="25" t="s">
        <v>20</v>
      </c>
      <c r="F9" s="25" t="s">
        <v>32</v>
      </c>
      <c r="G9" s="29" t="s">
        <v>33</v>
      </c>
      <c r="H9" s="28">
        <v>0.3</v>
      </c>
      <c r="I9" s="32">
        <f t="shared" si="1"/>
        <v>100</v>
      </c>
      <c r="J9" s="32">
        <f t="shared" si="2"/>
        <v>100</v>
      </c>
      <c r="K9" s="32">
        <f t="shared" si="3"/>
        <v>100</v>
      </c>
      <c r="L9" s="123">
        <v>0.3</v>
      </c>
      <c r="M9" s="123">
        <v>0.3</v>
      </c>
      <c r="N9" s="123">
        <v>0.3</v>
      </c>
      <c r="O9" s="28">
        <v>0.3</v>
      </c>
      <c r="P9" s="28">
        <v>0.3</v>
      </c>
      <c r="Q9" s="124"/>
      <c r="R9" s="126">
        <v>0.3</v>
      </c>
      <c r="S9" s="125">
        <f t="shared" si="4"/>
        <v>0</v>
      </c>
      <c r="T9" s="14"/>
    </row>
    <row r="10" spans="1:20" ht="42" customHeight="1">
      <c r="A10" s="22">
        <f t="shared" si="5"/>
        <v>4</v>
      </c>
      <c r="B10" s="23" t="s">
        <v>35</v>
      </c>
      <c r="C10" s="24" t="s">
        <v>36</v>
      </c>
      <c r="D10" s="22">
        <v>747676</v>
      </c>
      <c r="E10" s="25" t="s">
        <v>20</v>
      </c>
      <c r="F10" s="25" t="s">
        <v>37</v>
      </c>
      <c r="G10" s="25" t="s">
        <v>38</v>
      </c>
      <c r="H10" s="28">
        <f>0.9+0.904</f>
        <v>1.804</v>
      </c>
      <c r="I10" s="32">
        <f t="shared" si="1"/>
        <v>12.6</v>
      </c>
      <c r="J10" s="32">
        <f t="shared" si="2"/>
        <v>33.5</v>
      </c>
      <c r="K10" s="32">
        <f t="shared" si="3"/>
        <v>33.5</v>
      </c>
      <c r="L10" s="123">
        <v>0.22800000000000001</v>
      </c>
      <c r="M10" s="123">
        <v>0.60399999999999998</v>
      </c>
      <c r="N10" s="123">
        <v>0.60399999999999998</v>
      </c>
      <c r="O10" s="28">
        <v>1.804</v>
      </c>
      <c r="P10" s="28">
        <v>1.804</v>
      </c>
      <c r="Q10" s="54"/>
      <c r="R10" s="54">
        <v>0.60399999999999998</v>
      </c>
      <c r="S10" s="125">
        <f t="shared" si="4"/>
        <v>1.2000000000000002</v>
      </c>
      <c r="T10" s="14"/>
    </row>
    <row r="11" spans="1:20" ht="39.6" customHeight="1">
      <c r="A11" s="22">
        <f t="shared" si="5"/>
        <v>5</v>
      </c>
      <c r="B11" s="23" t="s">
        <v>41</v>
      </c>
      <c r="C11" s="23" t="s">
        <v>42</v>
      </c>
      <c r="D11" s="22">
        <v>746369</v>
      </c>
      <c r="E11" s="29" t="s">
        <v>20</v>
      </c>
      <c r="F11" s="25" t="s">
        <v>43</v>
      </c>
      <c r="G11" s="29" t="s">
        <v>280</v>
      </c>
      <c r="H11" s="28">
        <v>2.3969999999999998</v>
      </c>
      <c r="I11" s="32">
        <f t="shared" si="1"/>
        <v>0</v>
      </c>
      <c r="J11" s="32">
        <f t="shared" si="2"/>
        <v>8.3000000000000007</v>
      </c>
      <c r="K11" s="32">
        <f t="shared" si="3"/>
        <v>8.3000000000000007</v>
      </c>
      <c r="L11" s="123">
        <v>0</v>
      </c>
      <c r="M11" s="123">
        <v>0.2</v>
      </c>
      <c r="N11" s="123">
        <v>0.2</v>
      </c>
      <c r="O11" s="28">
        <v>2.3969999999999998</v>
      </c>
      <c r="P11" s="28">
        <v>2.3969999999999998</v>
      </c>
      <c r="Q11" s="124"/>
      <c r="R11" s="124">
        <v>0.2</v>
      </c>
      <c r="S11" s="125">
        <f t="shared" si="4"/>
        <v>2.1969999999999996</v>
      </c>
      <c r="T11" s="14"/>
    </row>
    <row r="12" spans="1:20" ht="39.6" customHeight="1">
      <c r="A12" s="22">
        <f t="shared" si="5"/>
        <v>6</v>
      </c>
      <c r="B12" s="23" t="s">
        <v>46</v>
      </c>
      <c r="C12" s="24" t="s">
        <v>47</v>
      </c>
      <c r="D12" s="22">
        <v>745256</v>
      </c>
      <c r="E12" s="25" t="s">
        <v>20</v>
      </c>
      <c r="F12" s="25" t="s">
        <v>48</v>
      </c>
      <c r="G12" s="25" t="s">
        <v>49</v>
      </c>
      <c r="H12" s="28">
        <v>1.66</v>
      </c>
      <c r="I12" s="32">
        <f t="shared" si="1"/>
        <v>6</v>
      </c>
      <c r="J12" s="32">
        <f t="shared" si="2"/>
        <v>6</v>
      </c>
      <c r="K12" s="32">
        <f t="shared" si="3"/>
        <v>6</v>
      </c>
      <c r="L12" s="123">
        <v>0.1</v>
      </c>
      <c r="M12" s="123">
        <v>0.1</v>
      </c>
      <c r="N12" s="123">
        <v>0.1</v>
      </c>
      <c r="O12" s="28">
        <v>1.66</v>
      </c>
      <c r="P12" s="28">
        <v>1.66</v>
      </c>
      <c r="Q12" s="54"/>
      <c r="R12" s="54">
        <v>0.1</v>
      </c>
      <c r="S12" s="125">
        <f t="shared" si="4"/>
        <v>1.5599999999999998</v>
      </c>
      <c r="T12" s="14"/>
    </row>
    <row r="13" spans="1:20" ht="46.5" customHeight="1">
      <c r="A13" s="22">
        <f t="shared" si="5"/>
        <v>7</v>
      </c>
      <c r="B13" s="33" t="s">
        <v>50</v>
      </c>
      <c r="C13" s="33" t="s">
        <v>51</v>
      </c>
      <c r="D13" s="32">
        <v>745259</v>
      </c>
      <c r="E13" s="25" t="s">
        <v>20</v>
      </c>
      <c r="F13" s="36" t="s">
        <v>52</v>
      </c>
      <c r="G13" s="36" t="s">
        <v>53</v>
      </c>
      <c r="H13" s="35">
        <v>1.2889999999999999</v>
      </c>
      <c r="I13" s="32">
        <f t="shared" si="1"/>
        <v>0</v>
      </c>
      <c r="J13" s="32">
        <f t="shared" si="2"/>
        <v>0</v>
      </c>
      <c r="K13" s="32">
        <f t="shared" si="3"/>
        <v>0</v>
      </c>
      <c r="L13" s="123">
        <v>0</v>
      </c>
      <c r="M13" s="123">
        <v>0</v>
      </c>
      <c r="N13" s="123">
        <v>0</v>
      </c>
      <c r="O13" s="28">
        <v>1.2889999999999999</v>
      </c>
      <c r="P13" s="28">
        <v>1.2889999999999999</v>
      </c>
      <c r="Q13" s="124"/>
      <c r="R13" s="124"/>
      <c r="S13" s="125">
        <f t="shared" si="4"/>
        <v>1.2889999999999999</v>
      </c>
      <c r="T13" s="14"/>
    </row>
    <row r="14" spans="1:20" ht="42.2" customHeight="1">
      <c r="A14" s="22">
        <f t="shared" si="5"/>
        <v>8</v>
      </c>
      <c r="B14" s="23" t="s">
        <v>54</v>
      </c>
      <c r="C14" s="23" t="s">
        <v>55</v>
      </c>
      <c r="D14" s="22">
        <v>747831</v>
      </c>
      <c r="E14" s="25" t="s">
        <v>20</v>
      </c>
      <c r="F14" s="25" t="s">
        <v>48</v>
      </c>
      <c r="G14" s="25" t="s">
        <v>56</v>
      </c>
      <c r="H14" s="22">
        <f>0.565+0.283+0.18</f>
        <v>1.0279999999999998</v>
      </c>
      <c r="I14" s="32">
        <f t="shared" si="1"/>
        <v>39.200000000000003</v>
      </c>
      <c r="J14" s="32">
        <f t="shared" si="2"/>
        <v>83.9</v>
      </c>
      <c r="K14" s="32">
        <f t="shared" si="3"/>
        <v>94.2</v>
      </c>
      <c r="L14" s="123">
        <v>0.40300000000000002</v>
      </c>
      <c r="M14" s="123">
        <v>0.86299999999999999</v>
      </c>
      <c r="N14" s="123">
        <v>0.96799999999999997</v>
      </c>
      <c r="O14" s="28">
        <v>1.028</v>
      </c>
      <c r="P14" s="28">
        <v>1.028</v>
      </c>
      <c r="Q14" s="124"/>
      <c r="R14" s="124">
        <v>0.86299999999999999</v>
      </c>
      <c r="S14" s="125">
        <f t="shared" si="4"/>
        <v>0.16499999999999981</v>
      </c>
      <c r="T14" s="20"/>
    </row>
    <row r="15" spans="1:20" ht="39.75" customHeight="1">
      <c r="A15" s="22">
        <f t="shared" si="5"/>
        <v>9</v>
      </c>
      <c r="B15" s="23" t="s">
        <v>60</v>
      </c>
      <c r="C15" s="24" t="s">
        <v>281</v>
      </c>
      <c r="D15" s="22">
        <v>747402</v>
      </c>
      <c r="E15" s="25" t="s">
        <v>20</v>
      </c>
      <c r="F15" s="25" t="s">
        <v>48</v>
      </c>
      <c r="G15" s="25" t="s">
        <v>62</v>
      </c>
      <c r="H15" s="28">
        <v>0.22</v>
      </c>
      <c r="I15" s="32">
        <f t="shared" si="1"/>
        <v>0</v>
      </c>
      <c r="J15" s="32">
        <f t="shared" si="2"/>
        <v>0</v>
      </c>
      <c r="K15" s="32">
        <f t="shared" si="3"/>
        <v>0</v>
      </c>
      <c r="L15" s="123">
        <v>0</v>
      </c>
      <c r="M15" s="123">
        <v>0</v>
      </c>
      <c r="N15" s="123">
        <v>0</v>
      </c>
      <c r="O15" s="28">
        <v>0.22</v>
      </c>
      <c r="P15" s="28">
        <v>0.22</v>
      </c>
      <c r="Q15" s="127"/>
      <c r="R15" s="127"/>
      <c r="S15" s="125">
        <f t="shared" si="4"/>
        <v>0.22</v>
      </c>
      <c r="T15" s="77"/>
    </row>
    <row r="16" spans="1:20" ht="42.75" customHeight="1">
      <c r="A16" s="22">
        <f t="shared" si="5"/>
        <v>10</v>
      </c>
      <c r="B16" s="23" t="s">
        <v>63</v>
      </c>
      <c r="C16" s="23" t="s">
        <v>64</v>
      </c>
      <c r="D16" s="22">
        <v>745074</v>
      </c>
      <c r="E16" s="25" t="s">
        <v>20</v>
      </c>
      <c r="F16" s="25" t="s">
        <v>65</v>
      </c>
      <c r="G16" s="25" t="s">
        <v>66</v>
      </c>
      <c r="H16" s="22">
        <v>2.3039999999999998</v>
      </c>
      <c r="I16" s="32">
        <f t="shared" si="1"/>
        <v>30.7</v>
      </c>
      <c r="J16" s="32">
        <f t="shared" si="2"/>
        <v>92.5</v>
      </c>
      <c r="K16" s="32">
        <f t="shared" si="3"/>
        <v>100</v>
      </c>
      <c r="L16" s="123">
        <v>0.70799999999999996</v>
      </c>
      <c r="M16" s="123">
        <v>2.1309999999999998</v>
      </c>
      <c r="N16" s="123">
        <v>2.3039999999999998</v>
      </c>
      <c r="O16" s="28">
        <v>2.3039999999999998</v>
      </c>
      <c r="P16" s="28">
        <v>2.3039999999999998</v>
      </c>
      <c r="Q16" s="124"/>
      <c r="R16" s="124">
        <v>2.1240000000000001</v>
      </c>
      <c r="S16" s="125">
        <f t="shared" si="4"/>
        <v>0.17999999999999972</v>
      </c>
      <c r="T16" s="14"/>
    </row>
    <row r="17" spans="1:20" ht="42.95" customHeight="1">
      <c r="A17" s="22">
        <f t="shared" si="5"/>
        <v>11</v>
      </c>
      <c r="B17" s="23" t="s">
        <v>67</v>
      </c>
      <c r="C17" s="24" t="s">
        <v>68</v>
      </c>
      <c r="D17" s="25">
        <v>93010324</v>
      </c>
      <c r="E17" s="25" t="s">
        <v>20</v>
      </c>
      <c r="F17" s="25" t="s">
        <v>48</v>
      </c>
      <c r="G17" s="25" t="s">
        <v>69</v>
      </c>
      <c r="H17" s="22">
        <v>0.28399999999999997</v>
      </c>
      <c r="I17" s="32">
        <f t="shared" si="1"/>
        <v>0</v>
      </c>
      <c r="J17" s="32">
        <f t="shared" si="2"/>
        <v>0</v>
      </c>
      <c r="K17" s="32">
        <f t="shared" si="3"/>
        <v>0</v>
      </c>
      <c r="L17" s="123">
        <v>0</v>
      </c>
      <c r="M17" s="123">
        <v>0</v>
      </c>
      <c r="N17" s="123">
        <v>0</v>
      </c>
      <c r="O17" s="28">
        <v>0.28399999999999997</v>
      </c>
      <c r="P17" s="28">
        <v>0.28399999999999997</v>
      </c>
      <c r="Q17" s="124"/>
      <c r="R17" s="124"/>
      <c r="S17" s="125">
        <f t="shared" si="4"/>
        <v>0.28399999999999997</v>
      </c>
      <c r="T17" s="14"/>
    </row>
    <row r="18" spans="1:20" ht="41.25" customHeight="1">
      <c r="A18" s="22">
        <f t="shared" si="5"/>
        <v>12</v>
      </c>
      <c r="B18" s="23" t="s">
        <v>70</v>
      </c>
      <c r="C18" s="39" t="s">
        <v>71</v>
      </c>
      <c r="D18" s="22">
        <v>746370</v>
      </c>
      <c r="E18" s="25" t="s">
        <v>20</v>
      </c>
      <c r="F18" s="25" t="s">
        <v>48</v>
      </c>
      <c r="G18" s="25" t="s">
        <v>72</v>
      </c>
      <c r="H18" s="28">
        <v>0.32</v>
      </c>
      <c r="I18" s="32">
        <f t="shared" si="1"/>
        <v>40.6</v>
      </c>
      <c r="J18" s="32">
        <f t="shared" si="2"/>
        <v>40.6</v>
      </c>
      <c r="K18" s="32">
        <f t="shared" si="3"/>
        <v>40.6</v>
      </c>
      <c r="L18" s="123">
        <v>0.13</v>
      </c>
      <c r="M18" s="123">
        <v>0.13</v>
      </c>
      <c r="N18" s="123">
        <v>0.13</v>
      </c>
      <c r="O18" s="28">
        <v>0.32</v>
      </c>
      <c r="P18" s="28">
        <v>0.32</v>
      </c>
      <c r="Q18" s="124"/>
      <c r="R18" s="124">
        <v>0.13</v>
      </c>
      <c r="S18" s="125">
        <f t="shared" si="4"/>
        <v>0.19</v>
      </c>
      <c r="T18" s="14"/>
    </row>
    <row r="19" spans="1:20" ht="43.5" customHeight="1">
      <c r="A19" s="22">
        <f t="shared" si="5"/>
        <v>13</v>
      </c>
      <c r="B19" s="23" t="s">
        <v>73</v>
      </c>
      <c r="C19" s="24" t="s">
        <v>74</v>
      </c>
      <c r="D19" s="22">
        <v>744434</v>
      </c>
      <c r="E19" s="25" t="s">
        <v>20</v>
      </c>
      <c r="F19" s="25" t="s">
        <v>48</v>
      </c>
      <c r="G19" s="25" t="s">
        <v>75</v>
      </c>
      <c r="H19" s="22">
        <v>0.98199999999999998</v>
      </c>
      <c r="I19" s="32">
        <f t="shared" si="1"/>
        <v>100</v>
      </c>
      <c r="J19" s="32">
        <f t="shared" si="2"/>
        <v>100</v>
      </c>
      <c r="K19" s="32">
        <f t="shared" si="3"/>
        <v>100</v>
      </c>
      <c r="L19" s="123">
        <v>0.98199999999999998</v>
      </c>
      <c r="M19" s="123">
        <v>0.98199999999999998</v>
      </c>
      <c r="N19" s="123">
        <v>0.98199999999999998</v>
      </c>
      <c r="O19" s="28">
        <v>0.98199999999999998</v>
      </c>
      <c r="P19" s="28">
        <v>0.98199999999999998</v>
      </c>
      <c r="Q19" s="40"/>
      <c r="R19" s="40">
        <v>0.98199999999999998</v>
      </c>
      <c r="S19" s="125">
        <f t="shared" si="4"/>
        <v>0</v>
      </c>
      <c r="T19" s="38"/>
    </row>
    <row r="20" spans="1:20" ht="41.25" customHeight="1">
      <c r="A20" s="22">
        <f t="shared" si="5"/>
        <v>14</v>
      </c>
      <c r="B20" s="23" t="s">
        <v>76</v>
      </c>
      <c r="C20" s="23" t="s">
        <v>77</v>
      </c>
      <c r="D20" s="22">
        <v>746220</v>
      </c>
      <c r="E20" s="22" t="s">
        <v>20</v>
      </c>
      <c r="F20" s="25" t="s">
        <v>78</v>
      </c>
      <c r="G20" s="25" t="s">
        <v>79</v>
      </c>
      <c r="H20" s="22">
        <v>1.278</v>
      </c>
      <c r="I20" s="32">
        <f t="shared" si="1"/>
        <v>0</v>
      </c>
      <c r="J20" s="32">
        <f t="shared" si="2"/>
        <v>100</v>
      </c>
      <c r="K20" s="32">
        <f t="shared" si="3"/>
        <v>100</v>
      </c>
      <c r="L20" s="123">
        <v>0</v>
      </c>
      <c r="M20" s="123">
        <v>1.278</v>
      </c>
      <c r="N20" s="123">
        <v>1.278</v>
      </c>
      <c r="O20" s="28">
        <v>1.278</v>
      </c>
      <c r="P20" s="28">
        <v>1.278</v>
      </c>
      <c r="Q20" s="124"/>
      <c r="R20" s="124">
        <v>1.278</v>
      </c>
      <c r="S20" s="125">
        <f t="shared" si="4"/>
        <v>0</v>
      </c>
      <c r="T20" s="85"/>
    </row>
    <row r="21" spans="1:20" ht="45.6" customHeight="1">
      <c r="A21" s="22">
        <f t="shared" si="5"/>
        <v>15</v>
      </c>
      <c r="B21" s="23" t="s">
        <v>80</v>
      </c>
      <c r="C21" s="24" t="s">
        <v>81</v>
      </c>
      <c r="D21" s="22">
        <v>747934</v>
      </c>
      <c r="E21" s="25" t="s">
        <v>20</v>
      </c>
      <c r="F21" s="25" t="s">
        <v>48</v>
      </c>
      <c r="G21" s="25" t="s">
        <v>82</v>
      </c>
      <c r="H21" s="28">
        <v>0.78</v>
      </c>
      <c r="I21" s="32">
        <f t="shared" si="1"/>
        <v>100</v>
      </c>
      <c r="J21" s="32">
        <f t="shared" si="2"/>
        <v>100</v>
      </c>
      <c r="K21" s="32">
        <f t="shared" si="3"/>
        <v>100</v>
      </c>
      <c r="L21" s="123">
        <v>0.78</v>
      </c>
      <c r="M21" s="123">
        <v>0.78</v>
      </c>
      <c r="N21" s="123">
        <v>0.78</v>
      </c>
      <c r="O21" s="28">
        <v>0.78</v>
      </c>
      <c r="P21" s="28">
        <v>0.78</v>
      </c>
      <c r="Q21" s="124"/>
      <c r="R21" s="124">
        <v>0.78</v>
      </c>
      <c r="S21" s="125">
        <f t="shared" si="4"/>
        <v>0</v>
      </c>
      <c r="T21" s="37"/>
    </row>
    <row r="22" spans="1:20" ht="41.25" customHeight="1">
      <c r="A22" s="22">
        <f t="shared" si="5"/>
        <v>16</v>
      </c>
      <c r="B22" s="23" t="s">
        <v>83</v>
      </c>
      <c r="C22" s="39" t="s">
        <v>84</v>
      </c>
      <c r="D22" s="25" t="s">
        <v>85</v>
      </c>
      <c r="E22" s="25" t="s">
        <v>20</v>
      </c>
      <c r="F22" s="25" t="s">
        <v>48</v>
      </c>
      <c r="G22" s="25" t="s">
        <v>86</v>
      </c>
      <c r="H22" s="22">
        <v>0.78400000000000003</v>
      </c>
      <c r="I22" s="32">
        <f t="shared" si="1"/>
        <v>0</v>
      </c>
      <c r="J22" s="32">
        <f t="shared" si="2"/>
        <v>49.1</v>
      </c>
      <c r="K22" s="32">
        <f t="shared" si="3"/>
        <v>100</v>
      </c>
      <c r="L22" s="123">
        <v>0</v>
      </c>
      <c r="M22" s="123">
        <v>0.38500000000000001</v>
      </c>
      <c r="N22" s="123">
        <v>0.78400000000000003</v>
      </c>
      <c r="O22" s="28">
        <v>0.78400000000000003</v>
      </c>
      <c r="P22" s="28">
        <v>0.78400000000000003</v>
      </c>
      <c r="Q22" s="124"/>
      <c r="R22" s="124">
        <v>0.78400000000000003</v>
      </c>
      <c r="S22" s="125">
        <f t="shared" si="4"/>
        <v>0</v>
      </c>
      <c r="T22" s="37"/>
    </row>
    <row r="23" spans="1:20" ht="41.25" customHeight="1">
      <c r="A23" s="22">
        <f t="shared" si="5"/>
        <v>17</v>
      </c>
      <c r="B23" s="23" t="s">
        <v>87</v>
      </c>
      <c r="C23" s="23" t="s">
        <v>88</v>
      </c>
      <c r="D23" s="22">
        <v>746685</v>
      </c>
      <c r="E23" s="25" t="s">
        <v>20</v>
      </c>
      <c r="F23" s="25" t="s">
        <v>89</v>
      </c>
      <c r="G23" s="25" t="s">
        <v>90</v>
      </c>
      <c r="H23" s="28">
        <v>0.76800000000000002</v>
      </c>
      <c r="I23" s="32">
        <f t="shared" si="1"/>
        <v>0</v>
      </c>
      <c r="J23" s="32">
        <f t="shared" si="2"/>
        <v>90.4</v>
      </c>
      <c r="K23" s="32">
        <f t="shared" si="3"/>
        <v>100</v>
      </c>
      <c r="L23" s="123">
        <v>0</v>
      </c>
      <c r="M23" s="123">
        <f>0.768-0.074</f>
        <v>0.69400000000000006</v>
      </c>
      <c r="N23" s="123">
        <v>0.76800000000000002</v>
      </c>
      <c r="O23" s="28">
        <v>0.76800000000000002</v>
      </c>
      <c r="P23" s="28">
        <v>0.76800000000000002</v>
      </c>
      <c r="Q23" s="40"/>
      <c r="R23" s="40">
        <v>0.76800000000000002</v>
      </c>
      <c r="S23" s="125">
        <f t="shared" si="4"/>
        <v>0</v>
      </c>
      <c r="T23" s="14"/>
    </row>
    <row r="24" spans="1:20" ht="41.25" customHeight="1">
      <c r="A24" s="22">
        <f t="shared" si="5"/>
        <v>18</v>
      </c>
      <c r="B24" s="23" t="s">
        <v>91</v>
      </c>
      <c r="C24" s="39" t="s">
        <v>92</v>
      </c>
      <c r="D24" s="40">
        <v>745510</v>
      </c>
      <c r="E24" s="25" t="s">
        <v>20</v>
      </c>
      <c r="F24" s="25" t="s">
        <v>93</v>
      </c>
      <c r="G24" s="25" t="s">
        <v>94</v>
      </c>
      <c r="H24" s="28">
        <v>0.36</v>
      </c>
      <c r="I24" s="32">
        <f t="shared" si="1"/>
        <v>0</v>
      </c>
      <c r="J24" s="32">
        <f t="shared" si="2"/>
        <v>0</v>
      </c>
      <c r="K24" s="32">
        <f t="shared" si="3"/>
        <v>100</v>
      </c>
      <c r="L24" s="123">
        <v>0</v>
      </c>
      <c r="M24" s="123">
        <v>0</v>
      </c>
      <c r="N24" s="123">
        <v>0.36</v>
      </c>
      <c r="O24" s="28">
        <v>0.36</v>
      </c>
      <c r="P24" s="28">
        <v>0.36</v>
      </c>
      <c r="Q24" s="40"/>
      <c r="R24" s="40">
        <v>0</v>
      </c>
      <c r="S24" s="125">
        <f t="shared" si="4"/>
        <v>0.36</v>
      </c>
      <c r="T24" s="38"/>
    </row>
    <row r="25" spans="1:20" ht="42" customHeight="1">
      <c r="A25" s="22">
        <f t="shared" si="5"/>
        <v>19</v>
      </c>
      <c r="B25" s="23" t="s">
        <v>95</v>
      </c>
      <c r="C25" s="23" t="s">
        <v>96</v>
      </c>
      <c r="D25" s="22">
        <v>745324</v>
      </c>
      <c r="E25" s="25" t="s">
        <v>20</v>
      </c>
      <c r="F25" s="25" t="s">
        <v>48</v>
      </c>
      <c r="G25" s="25" t="s">
        <v>97</v>
      </c>
      <c r="H25" s="22">
        <v>2.8039999999999998</v>
      </c>
      <c r="I25" s="32">
        <f t="shared" si="1"/>
        <v>35.700000000000003</v>
      </c>
      <c r="J25" s="32">
        <f t="shared" si="2"/>
        <v>100</v>
      </c>
      <c r="K25" s="32">
        <f t="shared" si="3"/>
        <v>100</v>
      </c>
      <c r="L25" s="123">
        <v>1</v>
      </c>
      <c r="M25" s="123">
        <v>2.8039999999999998</v>
      </c>
      <c r="N25" s="123">
        <v>2.8039999999999998</v>
      </c>
      <c r="O25" s="28">
        <v>2.8039999999999998</v>
      </c>
      <c r="P25" s="28">
        <v>2.8039999999999998</v>
      </c>
      <c r="Q25" s="54"/>
      <c r="R25" s="54">
        <v>2.8039999999999998</v>
      </c>
      <c r="S25" s="125">
        <v>1.1259999999999999</v>
      </c>
      <c r="T25" s="14"/>
    </row>
    <row r="26" spans="1:20" ht="41.25" customHeight="1">
      <c r="A26" s="22">
        <f t="shared" si="5"/>
        <v>20</v>
      </c>
      <c r="B26" s="23" t="s">
        <v>99</v>
      </c>
      <c r="C26" s="23" t="s">
        <v>100</v>
      </c>
      <c r="D26" s="22">
        <v>745075</v>
      </c>
      <c r="E26" s="25" t="s">
        <v>20</v>
      </c>
      <c r="F26" s="25" t="s">
        <v>48</v>
      </c>
      <c r="G26" s="25" t="s">
        <v>101</v>
      </c>
      <c r="H26" s="28">
        <v>1.2030000000000001</v>
      </c>
      <c r="I26" s="32">
        <f t="shared" si="1"/>
        <v>59.9</v>
      </c>
      <c r="J26" s="32">
        <f t="shared" si="2"/>
        <v>59.9</v>
      </c>
      <c r="K26" s="32">
        <f t="shared" si="3"/>
        <v>59.9</v>
      </c>
      <c r="L26" s="123">
        <v>0.72</v>
      </c>
      <c r="M26" s="123">
        <v>0.72</v>
      </c>
      <c r="N26" s="123">
        <v>0.72</v>
      </c>
      <c r="O26" s="28">
        <v>1.2030000000000001</v>
      </c>
      <c r="P26" s="28">
        <v>1.2030000000000001</v>
      </c>
      <c r="Q26" s="128"/>
      <c r="R26" s="128">
        <v>0.72</v>
      </c>
      <c r="S26" s="125">
        <f>H26-R26</f>
        <v>0.4830000000000001</v>
      </c>
      <c r="T26" s="89"/>
    </row>
    <row r="27" spans="1:20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20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</row>
    <row r="29" spans="1:20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</row>
    <row r="30" spans="1:20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</row>
    <row r="31" spans="1:20" ht="18.75">
      <c r="A31" s="139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</row>
    <row r="32" spans="1:20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</row>
    <row r="33" spans="1:16">
      <c r="A33" s="107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</row>
    <row r="34" spans="1:16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</row>
    <row r="35" spans="1:16">
      <c r="A35" s="107"/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</row>
    <row r="36" spans="1:16">
      <c r="A36" s="107"/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</row>
    <row r="37" spans="1:16">
      <c r="A37" s="107"/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</row>
    <row r="38" spans="1:16">
      <c r="A38" s="107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</row>
    <row r="39" spans="1:16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</row>
    <row r="40" spans="1:16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</row>
    <row r="41" spans="1:16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</row>
    <row r="42" spans="1:16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</row>
    <row r="43" spans="1:16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</row>
    <row r="44" spans="1:16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6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</row>
    <row r="46" spans="1:16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</row>
    <row r="47" spans="1:16">
      <c r="A47" s="10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1:16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spans="1:16">
      <c r="A49" s="107"/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</row>
    <row r="50" spans="1:16">
      <c r="A50" s="107"/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</row>
    <row r="51" spans="1:16">
      <c r="A51" s="107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</row>
    <row r="52" spans="1:16">
      <c r="A52" s="107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</row>
    <row r="53" spans="1:16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</row>
    <row r="54" spans="1:16">
      <c r="A54" s="107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</row>
    <row r="55" spans="1:16">
      <c r="A55" s="107"/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</row>
    <row r="56" spans="1:16">
      <c r="A56" s="107"/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</row>
    <row r="57" spans="1:16" ht="15.75" customHeight="1">
      <c r="A57" s="107"/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</row>
    <row r="58" spans="1:16" ht="18.75">
      <c r="A58" s="107"/>
      <c r="B58" s="129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</row>
    <row r="59" spans="1:16">
      <c r="A59" s="107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</row>
    <row r="60" spans="1:16">
      <c r="A60" s="107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</row>
    <row r="61" spans="1:16">
      <c r="A61" s="107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</row>
    <row r="62" spans="1:16">
      <c r="A62" s="107"/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</row>
    <row r="63" spans="1:16">
      <c r="A63" s="107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</row>
    <row r="64" spans="1:16">
      <c r="A64" s="107"/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</row>
    <row r="65" spans="1:16">
      <c r="A65" s="107"/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</row>
    <row r="66" spans="1:16">
      <c r="A66" s="107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</row>
    <row r="67" spans="1:16">
      <c r="A67" s="107"/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</row>
    <row r="68" spans="1:16">
      <c r="A68" s="107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</row>
    <row r="69" spans="1:16">
      <c r="A69" s="107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</row>
    <row r="70" spans="1:16">
      <c r="A70" s="107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</row>
    <row r="71" spans="1:16">
      <c r="A71" s="107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</row>
    <row r="72" spans="1:16">
      <c r="A72" s="107"/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</row>
    <row r="73" spans="1:16">
      <c r="A73" s="107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</row>
    <row r="74" spans="1:16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</row>
  </sheetData>
  <mergeCells count="19">
    <mergeCell ref="R3:S3"/>
    <mergeCell ref="A6:G6"/>
    <mergeCell ref="A31:P31"/>
    <mergeCell ref="L1:P1"/>
    <mergeCell ref="A2:P2"/>
    <mergeCell ref="A3:A4"/>
    <mergeCell ref="B3:B4"/>
    <mergeCell ref="C3:C4"/>
    <mergeCell ref="D3:D4"/>
    <mergeCell ref="E3:E4"/>
    <mergeCell ref="F3:H3"/>
    <mergeCell ref="I3:I4"/>
    <mergeCell ref="J3:J4"/>
    <mergeCell ref="K3:K4"/>
    <mergeCell ref="L3:L4"/>
    <mergeCell ref="M3:M4"/>
    <mergeCell ref="N3:N4"/>
    <mergeCell ref="O3:O4"/>
    <mergeCell ref="P3:P4"/>
  </mergeCells>
  <pageMargins left="0.59027777777777801" right="0.39374999999999999" top="0.65902777777777799" bottom="0.65902777777777799" header="0.39374999999999999" footer="0.39374999999999999"/>
  <pageSetup paperSize="9" orientation="landscape" horizontalDpi="300" verticalDpi="300" r:id="rId1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P232"/>
  <sheetViews>
    <sheetView tabSelected="1" topLeftCell="A31" zoomScale="85" zoomScaleNormal="85" workbookViewId="0">
      <selection activeCell="Q32" sqref="Q32"/>
    </sheetView>
  </sheetViews>
  <sheetFormatPr defaultColWidth="11.5703125" defaultRowHeight="15"/>
  <cols>
    <col min="1" max="1" width="3.140625" style="14" customWidth="1"/>
    <col min="2" max="2" width="7.5703125" style="14" customWidth="1"/>
    <col min="3" max="3" width="7.85546875" style="14" customWidth="1"/>
    <col min="4" max="4" width="7.5703125" style="14" customWidth="1"/>
    <col min="5" max="5" width="8.7109375" style="14" customWidth="1"/>
    <col min="6" max="6" width="8" style="14" customWidth="1"/>
    <col min="7" max="7" width="7.7109375" style="14" customWidth="1"/>
    <col min="8" max="8" width="8" style="14" customWidth="1"/>
    <col min="9" max="9" width="14.42578125" style="14" customWidth="1"/>
    <col min="14" max="14" width="9.42578125" style="14" customWidth="1"/>
    <col min="15" max="15" width="9.7109375" style="14" customWidth="1"/>
  </cols>
  <sheetData>
    <row r="1" spans="1:16" ht="21" customHeight="1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47" t="s">
        <v>337</v>
      </c>
      <c r="M1" s="148"/>
      <c r="N1" s="148"/>
      <c r="O1" s="148"/>
    </row>
    <row r="2" spans="1:16">
      <c r="A2" s="151" t="s">
        <v>282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</row>
    <row r="3" spans="1:16" ht="42.95" customHeight="1">
      <c r="A3" s="152" t="s">
        <v>342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</row>
    <row r="4" spans="1:16" ht="67.5" customHeight="1">
      <c r="A4" s="149" t="s">
        <v>2</v>
      </c>
      <c r="B4" s="149" t="s">
        <v>283</v>
      </c>
      <c r="C4" s="149" t="s">
        <v>284</v>
      </c>
      <c r="D4" s="149" t="s">
        <v>285</v>
      </c>
      <c r="E4" s="149" t="s">
        <v>286</v>
      </c>
      <c r="F4" s="149" t="s">
        <v>106</v>
      </c>
      <c r="G4" s="149"/>
      <c r="H4" s="149"/>
      <c r="I4" s="149" t="s">
        <v>287</v>
      </c>
      <c r="J4" s="149" t="s">
        <v>288</v>
      </c>
      <c r="K4" s="149" t="s">
        <v>289</v>
      </c>
      <c r="L4" s="149"/>
      <c r="M4" s="149" t="s">
        <v>290</v>
      </c>
      <c r="N4" s="149"/>
      <c r="O4" s="149" t="s">
        <v>291</v>
      </c>
      <c r="P4" s="37"/>
    </row>
    <row r="5" spans="1:16" ht="186.75" customHeight="1">
      <c r="A5" s="149"/>
      <c r="B5" s="149"/>
      <c r="C5" s="149"/>
      <c r="D5" s="149"/>
      <c r="E5" s="149"/>
      <c r="F5" s="150" t="s">
        <v>12</v>
      </c>
      <c r="G5" s="150" t="s">
        <v>13</v>
      </c>
      <c r="H5" s="150" t="s">
        <v>14</v>
      </c>
      <c r="I5" s="149"/>
      <c r="J5" s="149"/>
      <c r="K5" s="150" t="s">
        <v>292</v>
      </c>
      <c r="L5" s="150" t="s">
        <v>293</v>
      </c>
      <c r="M5" s="150" t="s">
        <v>294</v>
      </c>
      <c r="N5" s="150" t="s">
        <v>295</v>
      </c>
      <c r="O5" s="149"/>
      <c r="P5" s="37"/>
    </row>
    <row r="6" spans="1:16">
      <c r="A6" s="150">
        <v>1</v>
      </c>
      <c r="B6" s="150">
        <v>2</v>
      </c>
      <c r="C6" s="150">
        <v>3</v>
      </c>
      <c r="D6" s="150">
        <v>4</v>
      </c>
      <c r="E6" s="150">
        <v>5</v>
      </c>
      <c r="F6" s="150">
        <v>6</v>
      </c>
      <c r="G6" s="150">
        <v>7</v>
      </c>
      <c r="H6" s="150">
        <v>8</v>
      </c>
      <c r="I6" s="150">
        <v>9</v>
      </c>
      <c r="J6" s="150">
        <v>10</v>
      </c>
      <c r="K6" s="150">
        <v>11</v>
      </c>
      <c r="L6" s="150">
        <v>12</v>
      </c>
      <c r="M6" s="150">
        <v>13</v>
      </c>
      <c r="N6" s="150">
        <v>14</v>
      </c>
      <c r="O6" s="150">
        <v>15</v>
      </c>
      <c r="P6" s="37"/>
    </row>
    <row r="7" spans="1:16" ht="144" customHeight="1">
      <c r="A7" s="153">
        <f>1</f>
        <v>1</v>
      </c>
      <c r="B7" s="154" t="s">
        <v>18</v>
      </c>
      <c r="C7" s="154" t="s">
        <v>343</v>
      </c>
      <c r="D7" s="153">
        <v>745251</v>
      </c>
      <c r="E7" s="155" t="s">
        <v>20</v>
      </c>
      <c r="F7" s="155" t="s">
        <v>21</v>
      </c>
      <c r="G7" s="155" t="s">
        <v>22</v>
      </c>
      <c r="H7" s="153">
        <v>0.72799999999999998</v>
      </c>
      <c r="I7" s="156" t="s">
        <v>296</v>
      </c>
      <c r="J7" s="156" t="s">
        <v>297</v>
      </c>
      <c r="K7" s="157" t="s">
        <v>340</v>
      </c>
      <c r="L7" s="157" t="s">
        <v>339</v>
      </c>
      <c r="M7" s="150" t="s">
        <v>344</v>
      </c>
      <c r="N7" s="150" t="s">
        <v>341</v>
      </c>
      <c r="O7" s="158">
        <v>0.72799999999999998</v>
      </c>
      <c r="P7" s="37"/>
    </row>
    <row r="8" spans="1:16" ht="42.75" customHeight="1">
      <c r="A8" s="153">
        <f t="shared" ref="A8:A13" si="0">A7+1</f>
        <v>2</v>
      </c>
      <c r="B8" s="154" t="s">
        <v>25</v>
      </c>
      <c r="C8" s="154" t="s">
        <v>26</v>
      </c>
      <c r="D8" s="153">
        <v>740644</v>
      </c>
      <c r="E8" s="155" t="s">
        <v>20</v>
      </c>
      <c r="F8" s="155" t="s">
        <v>27</v>
      </c>
      <c r="G8" s="155" t="s">
        <v>28</v>
      </c>
      <c r="H8" s="153">
        <v>0.70399999999999996</v>
      </c>
      <c r="I8" s="159"/>
      <c r="J8" s="159"/>
      <c r="K8" s="160"/>
      <c r="L8" s="160"/>
      <c r="M8" s="160"/>
      <c r="N8" s="160"/>
      <c r="O8" s="160"/>
      <c r="P8" s="37"/>
    </row>
    <row r="9" spans="1:16" ht="186" customHeight="1">
      <c r="A9" s="153">
        <f t="shared" si="0"/>
        <v>3</v>
      </c>
      <c r="B9" s="154" t="s">
        <v>30</v>
      </c>
      <c r="C9" s="154" t="s">
        <v>31</v>
      </c>
      <c r="D9" s="153">
        <v>745501</v>
      </c>
      <c r="E9" s="155" t="s">
        <v>20</v>
      </c>
      <c r="F9" s="155" t="s">
        <v>32</v>
      </c>
      <c r="G9" s="161" t="s">
        <v>33</v>
      </c>
      <c r="H9" s="162">
        <v>0.3</v>
      </c>
      <c r="I9" s="156" t="s">
        <v>298</v>
      </c>
      <c r="J9" s="156" t="s">
        <v>299</v>
      </c>
      <c r="K9" s="163">
        <v>45559</v>
      </c>
      <c r="L9" s="163">
        <v>45576</v>
      </c>
      <c r="M9" s="150" t="s">
        <v>300</v>
      </c>
      <c r="N9" s="150" t="s">
        <v>301</v>
      </c>
      <c r="O9" s="158">
        <f>ROUND(1800/6/1000,3)</f>
        <v>0.3</v>
      </c>
      <c r="P9" s="37"/>
    </row>
    <row r="10" spans="1:16" ht="120.75" customHeight="1">
      <c r="A10" s="164">
        <f t="shared" si="0"/>
        <v>4</v>
      </c>
      <c r="B10" s="165" t="s">
        <v>35</v>
      </c>
      <c r="C10" s="165" t="s">
        <v>338</v>
      </c>
      <c r="D10" s="164">
        <v>747676</v>
      </c>
      <c r="E10" s="166" t="s">
        <v>20</v>
      </c>
      <c r="F10" s="166" t="s">
        <v>37</v>
      </c>
      <c r="G10" s="166" t="s">
        <v>38</v>
      </c>
      <c r="H10" s="167">
        <f>0.9+0.904</f>
        <v>1.804</v>
      </c>
      <c r="I10" s="168" t="s">
        <v>302</v>
      </c>
      <c r="J10" s="168" t="s">
        <v>303</v>
      </c>
      <c r="K10" s="169">
        <v>44449</v>
      </c>
      <c r="L10" s="169">
        <v>44473</v>
      </c>
      <c r="M10" s="170" t="s">
        <v>304</v>
      </c>
      <c r="N10" s="171" t="s">
        <v>301</v>
      </c>
      <c r="O10" s="171">
        <f>ROUND(2255.8/6/1000,3)</f>
        <v>0.376</v>
      </c>
      <c r="P10" s="37"/>
    </row>
    <row r="11" spans="1:16" ht="154.5" customHeight="1">
      <c r="A11" s="153">
        <f t="shared" si="0"/>
        <v>5</v>
      </c>
      <c r="B11" s="154" t="s">
        <v>41</v>
      </c>
      <c r="C11" s="154" t="s">
        <v>42</v>
      </c>
      <c r="D11" s="153">
        <v>746369</v>
      </c>
      <c r="E11" s="161" t="s">
        <v>20</v>
      </c>
      <c r="F11" s="155" t="s">
        <v>43</v>
      </c>
      <c r="G11" s="161" t="s">
        <v>280</v>
      </c>
      <c r="H11" s="162">
        <v>2.3969999999999998</v>
      </c>
      <c r="I11" s="156" t="s">
        <v>305</v>
      </c>
      <c r="J11" s="156" t="s">
        <v>306</v>
      </c>
      <c r="K11" s="163">
        <v>45019</v>
      </c>
      <c r="L11" s="163">
        <v>45217</v>
      </c>
      <c r="M11" s="150" t="s">
        <v>307</v>
      </c>
      <c r="N11" s="160">
        <v>4</v>
      </c>
      <c r="O11" s="158">
        <v>0.2</v>
      </c>
      <c r="P11" s="37"/>
    </row>
    <row r="12" spans="1:16" ht="56.25" customHeight="1">
      <c r="A12" s="153">
        <f t="shared" si="0"/>
        <v>6</v>
      </c>
      <c r="B12" s="154" t="s">
        <v>46</v>
      </c>
      <c r="C12" s="154" t="s">
        <v>345</v>
      </c>
      <c r="D12" s="153">
        <v>745256</v>
      </c>
      <c r="E12" s="155" t="s">
        <v>20</v>
      </c>
      <c r="F12" s="155" t="s">
        <v>48</v>
      </c>
      <c r="G12" s="155" t="s">
        <v>49</v>
      </c>
      <c r="H12" s="162">
        <v>1.66</v>
      </c>
      <c r="I12" s="159"/>
      <c r="J12" s="159"/>
      <c r="K12" s="160"/>
      <c r="L12" s="160"/>
      <c r="M12" s="160"/>
      <c r="N12" s="160"/>
      <c r="O12" s="160"/>
      <c r="P12" s="37"/>
    </row>
    <row r="13" spans="1:16" ht="57" customHeight="1">
      <c r="A13" s="153">
        <f t="shared" si="0"/>
        <v>7</v>
      </c>
      <c r="B13" s="154" t="s">
        <v>50</v>
      </c>
      <c r="C13" s="154" t="s">
        <v>51</v>
      </c>
      <c r="D13" s="153">
        <v>745259</v>
      </c>
      <c r="E13" s="155" t="s">
        <v>20</v>
      </c>
      <c r="F13" s="155" t="s">
        <v>52</v>
      </c>
      <c r="G13" s="155" t="s">
        <v>53</v>
      </c>
      <c r="H13" s="162">
        <v>1.2889999999999999</v>
      </c>
      <c r="I13" s="159"/>
      <c r="J13" s="159"/>
      <c r="K13" s="160"/>
      <c r="L13" s="160"/>
      <c r="M13" s="160"/>
      <c r="N13" s="160"/>
      <c r="O13" s="160"/>
      <c r="P13" s="37"/>
    </row>
    <row r="14" spans="1:16" ht="118.5" customHeight="1">
      <c r="A14" s="172">
        <v>8</v>
      </c>
      <c r="B14" s="173" t="s">
        <v>54</v>
      </c>
      <c r="C14" s="173" t="s">
        <v>55</v>
      </c>
      <c r="D14" s="172">
        <v>747831</v>
      </c>
      <c r="E14" s="173" t="s">
        <v>20</v>
      </c>
      <c r="F14" s="173" t="s">
        <v>48</v>
      </c>
      <c r="G14" s="173" t="s">
        <v>56</v>
      </c>
      <c r="H14" s="174">
        <v>1.028</v>
      </c>
      <c r="I14" s="175" t="s">
        <v>308</v>
      </c>
      <c r="J14" s="175" t="s">
        <v>346</v>
      </c>
      <c r="K14" s="163">
        <v>44449</v>
      </c>
      <c r="L14" s="163">
        <v>44473</v>
      </c>
      <c r="M14" s="150" t="s">
        <v>304</v>
      </c>
      <c r="N14" s="160" t="s">
        <v>301</v>
      </c>
      <c r="O14" s="158">
        <f>ROUND(2758.85/6/1000,3)</f>
        <v>0.46</v>
      </c>
      <c r="P14" s="37"/>
    </row>
    <row r="15" spans="1:16" ht="140.25">
      <c r="A15" s="172"/>
      <c r="B15" s="173"/>
      <c r="C15" s="173"/>
      <c r="D15" s="172"/>
      <c r="E15" s="173"/>
      <c r="F15" s="173"/>
      <c r="G15" s="173"/>
      <c r="H15" s="174"/>
      <c r="I15" s="156" t="s">
        <v>296</v>
      </c>
      <c r="J15" s="156" t="s">
        <v>309</v>
      </c>
      <c r="K15" s="163">
        <v>45773</v>
      </c>
      <c r="L15" s="163">
        <v>45782</v>
      </c>
      <c r="M15" s="150" t="s">
        <v>310</v>
      </c>
      <c r="N15" s="150">
        <v>2</v>
      </c>
      <c r="O15" s="150">
        <v>0.105</v>
      </c>
      <c r="P15" s="37"/>
    </row>
    <row r="16" spans="1:16" ht="56.1" customHeight="1">
      <c r="A16" s="153">
        <v>9</v>
      </c>
      <c r="B16" s="154" t="s">
        <v>60</v>
      </c>
      <c r="C16" s="154" t="s">
        <v>347</v>
      </c>
      <c r="D16" s="153">
        <v>747402</v>
      </c>
      <c r="E16" s="155" t="s">
        <v>20</v>
      </c>
      <c r="F16" s="155" t="s">
        <v>48</v>
      </c>
      <c r="G16" s="155" t="s">
        <v>62</v>
      </c>
      <c r="H16" s="162">
        <v>0.22</v>
      </c>
      <c r="I16" s="159"/>
      <c r="J16" s="159"/>
      <c r="K16" s="160"/>
      <c r="L16" s="160"/>
      <c r="M16" s="160"/>
      <c r="N16" s="160"/>
      <c r="O16" s="160"/>
      <c r="P16" s="37"/>
    </row>
    <row r="17" spans="1:16" ht="153" customHeight="1">
      <c r="A17" s="172">
        <v>10</v>
      </c>
      <c r="B17" s="176" t="s">
        <v>63</v>
      </c>
      <c r="C17" s="173" t="s">
        <v>64</v>
      </c>
      <c r="D17" s="172">
        <v>745074</v>
      </c>
      <c r="E17" s="173" t="s">
        <v>20</v>
      </c>
      <c r="F17" s="173" t="s">
        <v>65</v>
      </c>
      <c r="G17" s="173" t="s">
        <v>66</v>
      </c>
      <c r="H17" s="174">
        <v>2.3039999999999998</v>
      </c>
      <c r="I17" s="156" t="s">
        <v>305</v>
      </c>
      <c r="J17" s="156" t="s">
        <v>311</v>
      </c>
      <c r="K17" s="163">
        <v>45006</v>
      </c>
      <c r="L17" s="163">
        <v>45229</v>
      </c>
      <c r="M17" s="150" t="s">
        <v>312</v>
      </c>
      <c r="N17" s="160">
        <v>5</v>
      </c>
      <c r="O17" s="158">
        <v>0.85</v>
      </c>
      <c r="P17" s="37"/>
    </row>
    <row r="18" spans="1:16" ht="142.5" customHeight="1">
      <c r="A18" s="172"/>
      <c r="B18" s="177"/>
      <c r="C18" s="173"/>
      <c r="D18" s="172"/>
      <c r="E18" s="173"/>
      <c r="F18" s="173"/>
      <c r="G18" s="173"/>
      <c r="H18" s="174"/>
      <c r="I18" s="156" t="s">
        <v>296</v>
      </c>
      <c r="J18" s="156" t="s">
        <v>313</v>
      </c>
      <c r="K18" s="178">
        <v>45468</v>
      </c>
      <c r="L18" s="178" t="s">
        <v>348</v>
      </c>
      <c r="M18" s="150" t="s">
        <v>349</v>
      </c>
      <c r="N18" s="150">
        <v>6</v>
      </c>
      <c r="O18" s="158">
        <f>ROUND((148+2776.1)/6.5/1000,3)</f>
        <v>0.45</v>
      </c>
      <c r="P18" s="37"/>
    </row>
    <row r="19" spans="1:16" ht="201.75" customHeight="1">
      <c r="A19" s="172"/>
      <c r="B19" s="177"/>
      <c r="C19" s="173"/>
      <c r="D19" s="172"/>
      <c r="E19" s="173"/>
      <c r="F19" s="173"/>
      <c r="G19" s="173"/>
      <c r="H19" s="174"/>
      <c r="I19" s="156" t="s">
        <v>314</v>
      </c>
      <c r="J19" s="156" t="s">
        <v>299</v>
      </c>
      <c r="K19" s="163">
        <v>45559</v>
      </c>
      <c r="L19" s="163">
        <v>45576</v>
      </c>
      <c r="M19" s="150" t="s">
        <v>300</v>
      </c>
      <c r="N19" s="150" t="s">
        <v>301</v>
      </c>
      <c r="O19" s="158">
        <f>ROUND(5403.331/6.5/1000,3)</f>
        <v>0.83099999999999996</v>
      </c>
      <c r="P19" s="37"/>
    </row>
    <row r="20" spans="1:16" ht="145.5" customHeight="1">
      <c r="A20" s="172"/>
      <c r="B20" s="179"/>
      <c r="C20" s="173"/>
      <c r="D20" s="172"/>
      <c r="E20" s="173"/>
      <c r="F20" s="173"/>
      <c r="G20" s="173"/>
      <c r="H20" s="174"/>
      <c r="I20" s="156" t="s">
        <v>296</v>
      </c>
      <c r="J20" s="156" t="s">
        <v>315</v>
      </c>
      <c r="K20" s="163">
        <v>45783</v>
      </c>
      <c r="L20" s="163">
        <v>45793</v>
      </c>
      <c r="M20" s="150" t="s">
        <v>316</v>
      </c>
      <c r="N20" s="150">
        <v>3</v>
      </c>
      <c r="O20" s="158">
        <f>ROUND(1121.25/6.5/1000,3)</f>
        <v>0.17299999999999999</v>
      </c>
      <c r="P20" s="37"/>
    </row>
    <row r="21" spans="1:16" ht="58.9" customHeight="1">
      <c r="A21" s="153">
        <f>A17+1</f>
        <v>11</v>
      </c>
      <c r="B21" s="154" t="s">
        <v>67</v>
      </c>
      <c r="C21" s="154" t="s">
        <v>350</v>
      </c>
      <c r="D21" s="155">
        <v>93010324</v>
      </c>
      <c r="E21" s="155" t="s">
        <v>20</v>
      </c>
      <c r="F21" s="155" t="s">
        <v>48</v>
      </c>
      <c r="G21" s="155" t="s">
        <v>69</v>
      </c>
      <c r="H21" s="153">
        <v>0.28399999999999997</v>
      </c>
      <c r="I21" s="159"/>
      <c r="J21" s="159"/>
      <c r="K21" s="160"/>
      <c r="L21" s="160"/>
      <c r="M21" s="160"/>
      <c r="N21" s="160"/>
      <c r="O21" s="160"/>
      <c r="P21" s="37"/>
    </row>
    <row r="22" spans="1:16" ht="57" customHeight="1">
      <c r="A22" s="153">
        <f>A21+1</f>
        <v>12</v>
      </c>
      <c r="B22" s="154" t="s">
        <v>70</v>
      </c>
      <c r="C22" s="154" t="s">
        <v>351</v>
      </c>
      <c r="D22" s="153">
        <v>746370</v>
      </c>
      <c r="E22" s="155" t="s">
        <v>20</v>
      </c>
      <c r="F22" s="155" t="s">
        <v>48</v>
      </c>
      <c r="G22" s="155" t="s">
        <v>72</v>
      </c>
      <c r="H22" s="162">
        <v>0.32</v>
      </c>
      <c r="I22" s="159"/>
      <c r="J22" s="159"/>
      <c r="K22" s="160"/>
      <c r="L22" s="160"/>
      <c r="M22" s="160"/>
      <c r="N22" s="160"/>
      <c r="O22" s="160"/>
      <c r="P22" s="37"/>
    </row>
    <row r="23" spans="1:16" ht="121.5" customHeight="1">
      <c r="A23" s="153">
        <f>A22+1</f>
        <v>13</v>
      </c>
      <c r="B23" s="154" t="s">
        <v>73</v>
      </c>
      <c r="C23" s="154" t="s">
        <v>352</v>
      </c>
      <c r="D23" s="153">
        <v>744434</v>
      </c>
      <c r="E23" s="155" t="s">
        <v>20</v>
      </c>
      <c r="F23" s="155" t="s">
        <v>48</v>
      </c>
      <c r="G23" s="155" t="s">
        <v>75</v>
      </c>
      <c r="H23" s="153">
        <v>0.98199999999999998</v>
      </c>
      <c r="I23" s="175" t="s">
        <v>302</v>
      </c>
      <c r="J23" s="175" t="s">
        <v>317</v>
      </c>
      <c r="K23" s="163">
        <v>44449</v>
      </c>
      <c r="L23" s="163">
        <v>44473</v>
      </c>
      <c r="M23" s="150" t="s">
        <v>304</v>
      </c>
      <c r="N23" s="160" t="s">
        <v>301</v>
      </c>
      <c r="O23" s="160">
        <v>0.98199999999999998</v>
      </c>
      <c r="P23" s="37"/>
    </row>
    <row r="24" spans="1:16" ht="141.75" customHeight="1">
      <c r="A24" s="153">
        <f>A23+1</f>
        <v>14</v>
      </c>
      <c r="B24" s="154" t="s">
        <v>76</v>
      </c>
      <c r="C24" s="154" t="s">
        <v>77</v>
      </c>
      <c r="D24" s="153">
        <v>746220</v>
      </c>
      <c r="E24" s="153" t="s">
        <v>20</v>
      </c>
      <c r="F24" s="155" t="s">
        <v>78</v>
      </c>
      <c r="G24" s="155" t="s">
        <v>79</v>
      </c>
      <c r="H24" s="153">
        <v>1.278</v>
      </c>
      <c r="I24" s="156" t="s">
        <v>318</v>
      </c>
      <c r="J24" s="156" t="s">
        <v>353</v>
      </c>
      <c r="K24" s="163">
        <v>45559</v>
      </c>
      <c r="L24" s="163">
        <v>45578</v>
      </c>
      <c r="M24" s="150" t="s">
        <v>319</v>
      </c>
      <c r="N24" s="150">
        <v>1</v>
      </c>
      <c r="O24" s="158">
        <v>1.278</v>
      </c>
      <c r="P24" s="37"/>
    </row>
    <row r="25" spans="1:16" ht="142.5" customHeight="1">
      <c r="A25" s="153">
        <f>A24+1</f>
        <v>15</v>
      </c>
      <c r="B25" s="154" t="s">
        <v>80</v>
      </c>
      <c r="C25" s="154" t="s">
        <v>354</v>
      </c>
      <c r="D25" s="153">
        <v>747934</v>
      </c>
      <c r="E25" s="155" t="s">
        <v>20</v>
      </c>
      <c r="F25" s="155" t="s">
        <v>48</v>
      </c>
      <c r="G25" s="155" t="s">
        <v>82</v>
      </c>
      <c r="H25" s="162">
        <v>0.78</v>
      </c>
      <c r="I25" s="156" t="s">
        <v>318</v>
      </c>
      <c r="J25" s="156" t="s">
        <v>355</v>
      </c>
      <c r="K25" s="163">
        <v>45559</v>
      </c>
      <c r="L25" s="163">
        <v>45576</v>
      </c>
      <c r="M25" s="150" t="s">
        <v>300</v>
      </c>
      <c r="N25" s="150" t="s">
        <v>301</v>
      </c>
      <c r="O25" s="158">
        <v>0.78</v>
      </c>
      <c r="P25" s="37"/>
    </row>
    <row r="26" spans="1:16" ht="155.25" customHeight="1">
      <c r="A26" s="173">
        <v>6</v>
      </c>
      <c r="B26" s="173" t="s">
        <v>83</v>
      </c>
      <c r="C26" s="173" t="s">
        <v>356</v>
      </c>
      <c r="D26" s="173" t="s">
        <v>85</v>
      </c>
      <c r="E26" s="173" t="s">
        <v>20</v>
      </c>
      <c r="F26" s="173" t="s">
        <v>48</v>
      </c>
      <c r="G26" s="173" t="s">
        <v>86</v>
      </c>
      <c r="H26" s="174">
        <v>0.78400000000000003</v>
      </c>
      <c r="I26" s="180" t="s">
        <v>320</v>
      </c>
      <c r="J26" s="180" t="s">
        <v>321</v>
      </c>
      <c r="K26" s="169">
        <v>44670</v>
      </c>
      <c r="L26" s="169">
        <v>44804</v>
      </c>
      <c r="M26" s="170" t="s">
        <v>322</v>
      </c>
      <c r="N26" s="171">
        <v>1</v>
      </c>
      <c r="O26" s="181">
        <v>0.38500000000000001</v>
      </c>
      <c r="P26" s="37"/>
    </row>
    <row r="27" spans="1:16" ht="145.5" customHeight="1">
      <c r="A27" s="173"/>
      <c r="B27" s="173"/>
      <c r="C27" s="173"/>
      <c r="D27" s="173"/>
      <c r="E27" s="173"/>
      <c r="F27" s="173"/>
      <c r="G27" s="173"/>
      <c r="H27" s="173"/>
      <c r="I27" s="156" t="s">
        <v>296</v>
      </c>
      <c r="J27" s="156" t="s">
        <v>323</v>
      </c>
      <c r="K27" s="163">
        <v>45783</v>
      </c>
      <c r="L27" s="163">
        <v>45793</v>
      </c>
      <c r="M27" s="150" t="s">
        <v>316</v>
      </c>
      <c r="N27" s="160">
        <v>3</v>
      </c>
      <c r="O27" s="158">
        <f>ROUND(2396.1/6/1000,3)</f>
        <v>0.39900000000000002</v>
      </c>
      <c r="P27" s="37"/>
    </row>
    <row r="28" spans="1:16" ht="140.25" customHeight="1">
      <c r="A28" s="172">
        <v>7</v>
      </c>
      <c r="B28" s="173" t="s">
        <v>87</v>
      </c>
      <c r="C28" s="173" t="s">
        <v>88</v>
      </c>
      <c r="D28" s="173">
        <v>746685</v>
      </c>
      <c r="E28" s="173" t="s">
        <v>20</v>
      </c>
      <c r="F28" s="173" t="s">
        <v>89</v>
      </c>
      <c r="G28" s="173" t="s">
        <v>90</v>
      </c>
      <c r="H28" s="172">
        <v>0.76800000000000002</v>
      </c>
      <c r="I28" s="156" t="s">
        <v>318</v>
      </c>
      <c r="J28" s="156" t="s">
        <v>357</v>
      </c>
      <c r="K28" s="163">
        <v>45559</v>
      </c>
      <c r="L28" s="163">
        <v>45578</v>
      </c>
      <c r="M28" s="150" t="s">
        <v>319</v>
      </c>
      <c r="N28" s="150">
        <v>1</v>
      </c>
      <c r="O28" s="158">
        <f>ROUND(4166/6/1000,3)</f>
        <v>0.69399999999999995</v>
      </c>
      <c r="P28" s="37"/>
    </row>
    <row r="29" spans="1:16" ht="144" customHeight="1">
      <c r="A29" s="172"/>
      <c r="B29" s="173"/>
      <c r="C29" s="173"/>
      <c r="D29" s="173"/>
      <c r="E29" s="173"/>
      <c r="F29" s="173"/>
      <c r="G29" s="173"/>
      <c r="H29" s="172"/>
      <c r="I29" s="156" t="s">
        <v>296</v>
      </c>
      <c r="J29" s="156" t="s">
        <v>324</v>
      </c>
      <c r="K29" s="163">
        <v>45783</v>
      </c>
      <c r="L29" s="163">
        <v>45793</v>
      </c>
      <c r="M29" s="150" t="s">
        <v>316</v>
      </c>
      <c r="N29" s="160">
        <v>3</v>
      </c>
      <c r="O29" s="158">
        <f>ROUND(420/6/1000+0.004,3)</f>
        <v>7.3999999999999996E-2</v>
      </c>
      <c r="P29" s="37"/>
    </row>
    <row r="30" spans="1:16" ht="144.75" customHeight="1">
      <c r="A30" s="153">
        <f>A29+1</f>
        <v>1</v>
      </c>
      <c r="B30" s="154" t="s">
        <v>91</v>
      </c>
      <c r="C30" s="154" t="s">
        <v>358</v>
      </c>
      <c r="D30" s="182">
        <v>745510</v>
      </c>
      <c r="E30" s="155" t="s">
        <v>20</v>
      </c>
      <c r="F30" s="155" t="s">
        <v>93</v>
      </c>
      <c r="G30" s="155" t="s">
        <v>94</v>
      </c>
      <c r="H30" s="162">
        <v>0.36</v>
      </c>
      <c r="I30" s="156" t="s">
        <v>296</v>
      </c>
      <c r="J30" s="156" t="s">
        <v>325</v>
      </c>
      <c r="K30" s="163">
        <v>45888</v>
      </c>
      <c r="L30" s="163">
        <v>45936</v>
      </c>
      <c r="M30" s="150" t="s">
        <v>326</v>
      </c>
      <c r="N30" s="160">
        <v>5</v>
      </c>
      <c r="O30" s="158">
        <v>0.36</v>
      </c>
      <c r="P30" s="37"/>
    </row>
    <row r="31" spans="1:16" ht="153.75" customHeight="1">
      <c r="A31" s="172">
        <v>2</v>
      </c>
      <c r="B31" s="173" t="s">
        <v>95</v>
      </c>
      <c r="C31" s="173" t="s">
        <v>96</v>
      </c>
      <c r="D31" s="172">
        <v>745324</v>
      </c>
      <c r="E31" s="173" t="s">
        <v>20</v>
      </c>
      <c r="F31" s="173" t="s">
        <v>48</v>
      </c>
      <c r="G31" s="173" t="s">
        <v>97</v>
      </c>
      <c r="H31" s="174">
        <v>2.8039999999999998</v>
      </c>
      <c r="I31" s="156" t="s">
        <v>305</v>
      </c>
      <c r="J31" s="156" t="s">
        <v>327</v>
      </c>
      <c r="K31" s="163">
        <v>45006</v>
      </c>
      <c r="L31" s="163">
        <v>45229</v>
      </c>
      <c r="M31" s="150" t="s">
        <v>312</v>
      </c>
      <c r="N31" s="160">
        <v>5</v>
      </c>
      <c r="O31" s="158">
        <v>1.204</v>
      </c>
      <c r="P31" s="37"/>
    </row>
    <row r="32" spans="1:16" ht="131.25" customHeight="1">
      <c r="A32" s="172"/>
      <c r="B32" s="173"/>
      <c r="C32" s="173"/>
      <c r="D32" s="172"/>
      <c r="E32" s="173"/>
      <c r="F32" s="173"/>
      <c r="G32" s="173"/>
      <c r="H32" s="174"/>
      <c r="I32" s="156" t="s">
        <v>328</v>
      </c>
      <c r="J32" s="156" t="s">
        <v>329</v>
      </c>
      <c r="K32" s="163">
        <v>45155</v>
      </c>
      <c r="L32" s="163">
        <v>45188</v>
      </c>
      <c r="M32" s="150" t="s">
        <v>330</v>
      </c>
      <c r="N32" s="160">
        <v>4</v>
      </c>
      <c r="O32" s="158">
        <v>1.27</v>
      </c>
      <c r="P32" s="37"/>
    </row>
    <row r="33" spans="1:16" ht="195.75" customHeight="1">
      <c r="A33" s="172"/>
      <c r="B33" s="173"/>
      <c r="C33" s="173"/>
      <c r="D33" s="172"/>
      <c r="E33" s="173"/>
      <c r="F33" s="173"/>
      <c r="G33" s="173"/>
      <c r="H33" s="174"/>
      <c r="I33" s="156" t="s">
        <v>331</v>
      </c>
      <c r="J33" s="156" t="s">
        <v>299</v>
      </c>
      <c r="K33" s="163">
        <v>45559</v>
      </c>
      <c r="L33" s="163">
        <v>45578</v>
      </c>
      <c r="M33" s="150" t="s">
        <v>319</v>
      </c>
      <c r="N33" s="150">
        <v>3</v>
      </c>
      <c r="O33" s="158">
        <v>0.33</v>
      </c>
      <c r="P33" s="37"/>
    </row>
    <row r="34" spans="1:16" ht="146.25" customHeight="1">
      <c r="A34" s="153">
        <f>A33+1</f>
        <v>1</v>
      </c>
      <c r="B34" s="154" t="s">
        <v>99</v>
      </c>
      <c r="C34" s="154" t="s">
        <v>100</v>
      </c>
      <c r="D34" s="153">
        <v>745075</v>
      </c>
      <c r="E34" s="155" t="s">
        <v>20</v>
      </c>
      <c r="F34" s="155" t="s">
        <v>48</v>
      </c>
      <c r="G34" s="155" t="s">
        <v>101</v>
      </c>
      <c r="H34" s="162">
        <v>1.2030000000000001</v>
      </c>
      <c r="I34" s="156" t="s">
        <v>296</v>
      </c>
      <c r="J34" s="156" t="s">
        <v>332</v>
      </c>
      <c r="K34" s="163">
        <v>45433</v>
      </c>
      <c r="L34" s="163">
        <v>45467</v>
      </c>
      <c r="M34" s="150" t="s">
        <v>333</v>
      </c>
      <c r="N34" s="150">
        <v>5</v>
      </c>
      <c r="O34" s="158">
        <v>0.72</v>
      </c>
      <c r="P34" s="37"/>
    </row>
    <row r="35" spans="1:16">
      <c r="A35" s="130"/>
      <c r="B35" s="130"/>
      <c r="C35" s="130"/>
      <c r="D35" s="130"/>
      <c r="E35" s="130"/>
      <c r="F35" s="130"/>
      <c r="G35" s="130"/>
      <c r="H35" s="130"/>
      <c r="I35" s="106"/>
      <c r="J35" s="106"/>
      <c r="K35" s="128"/>
      <c r="L35" s="128"/>
      <c r="M35" s="128"/>
      <c r="N35" s="128"/>
      <c r="O35" s="128"/>
      <c r="P35" s="37"/>
    </row>
    <row r="36" spans="1:16">
      <c r="A36" s="130"/>
      <c r="B36" s="130"/>
      <c r="C36" s="130"/>
      <c r="D36" s="130"/>
      <c r="E36" s="130"/>
      <c r="F36" s="130"/>
      <c r="G36" s="130"/>
      <c r="H36" s="130"/>
      <c r="I36" s="106"/>
      <c r="J36" s="106"/>
      <c r="K36" s="128"/>
      <c r="L36" s="128"/>
      <c r="M36" s="128"/>
      <c r="N36" s="128"/>
      <c r="O36" s="128"/>
      <c r="P36" s="37"/>
    </row>
    <row r="37" spans="1:16">
      <c r="A37" s="130"/>
      <c r="B37" s="130"/>
      <c r="C37" s="130"/>
      <c r="D37" s="130"/>
      <c r="E37" s="130"/>
      <c r="F37" s="130"/>
      <c r="G37" s="130"/>
      <c r="H37" s="130"/>
      <c r="I37" s="106"/>
      <c r="J37" s="106"/>
      <c r="K37" s="128"/>
      <c r="L37" s="128"/>
      <c r="M37" s="128"/>
      <c r="N37" s="128"/>
      <c r="O37" s="128"/>
      <c r="P37" s="37"/>
    </row>
    <row r="38" spans="1:16">
      <c r="A38" s="130"/>
      <c r="B38" s="130"/>
      <c r="C38" s="130"/>
      <c r="D38" s="130"/>
      <c r="E38" s="130"/>
      <c r="F38" s="130"/>
      <c r="G38" s="130"/>
      <c r="H38" s="130"/>
      <c r="I38" s="106"/>
      <c r="J38" s="106"/>
      <c r="K38" s="128"/>
      <c r="L38" s="128"/>
      <c r="M38" s="128"/>
      <c r="N38" s="128"/>
      <c r="O38" s="128"/>
      <c r="P38" s="37"/>
    </row>
    <row r="39" spans="1:16" ht="18.75">
      <c r="A39" s="139"/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1"/>
    </row>
    <row r="40" spans="1:16">
      <c r="A40" s="130"/>
      <c r="B40" s="130"/>
      <c r="C40" s="130"/>
      <c r="D40" s="130"/>
      <c r="E40" s="130"/>
      <c r="F40" s="130"/>
      <c r="G40" s="130"/>
      <c r="H40" s="130"/>
      <c r="I40" s="106"/>
      <c r="J40" s="106"/>
      <c r="K40" s="128"/>
      <c r="L40" s="128"/>
      <c r="M40" s="128"/>
      <c r="N40" s="128"/>
      <c r="O40" s="128"/>
      <c r="P40" s="37"/>
    </row>
    <row r="41" spans="1:16">
      <c r="A41" s="130"/>
      <c r="B41" s="130"/>
      <c r="C41" s="130"/>
      <c r="D41" s="130"/>
      <c r="E41" s="130"/>
      <c r="F41" s="130"/>
      <c r="G41" s="130"/>
      <c r="H41" s="130"/>
      <c r="I41" s="106"/>
      <c r="J41" s="106"/>
      <c r="K41" s="128"/>
      <c r="L41" s="128"/>
      <c r="M41" s="128"/>
      <c r="N41" s="128"/>
      <c r="O41" s="128"/>
      <c r="P41" s="37"/>
    </row>
    <row r="42" spans="1:16">
      <c r="A42" s="130"/>
      <c r="B42" s="130"/>
      <c r="C42" s="130"/>
      <c r="D42" s="130"/>
      <c r="E42" s="130"/>
      <c r="F42" s="130"/>
      <c r="G42" s="130"/>
      <c r="H42" s="130"/>
      <c r="I42" s="106"/>
      <c r="J42" s="106"/>
      <c r="K42" s="128"/>
      <c r="L42" s="128"/>
      <c r="M42" s="128"/>
      <c r="N42" s="128"/>
      <c r="O42" s="128"/>
      <c r="P42" s="37"/>
    </row>
    <row r="43" spans="1:16">
      <c r="A43" s="130"/>
      <c r="B43" s="130"/>
      <c r="C43" s="130"/>
      <c r="D43" s="130"/>
      <c r="E43" s="130"/>
      <c r="F43" s="130"/>
      <c r="G43" s="130"/>
      <c r="H43" s="130"/>
      <c r="I43" s="106"/>
      <c r="J43" s="106"/>
      <c r="K43" s="128"/>
      <c r="L43" s="128"/>
      <c r="M43" s="128"/>
      <c r="N43" s="128"/>
      <c r="O43" s="128"/>
      <c r="P43" s="37"/>
    </row>
    <row r="44" spans="1:16">
      <c r="A44" s="130"/>
      <c r="B44" s="130"/>
      <c r="C44" s="130"/>
      <c r="D44" s="130"/>
      <c r="E44" s="130"/>
      <c r="F44" s="130"/>
      <c r="G44" s="130"/>
      <c r="H44" s="130"/>
      <c r="I44" s="106"/>
      <c r="J44" s="106"/>
      <c r="K44" s="128"/>
      <c r="L44" s="128"/>
      <c r="M44" s="128"/>
      <c r="N44" s="128"/>
      <c r="O44" s="128"/>
      <c r="P44" s="37"/>
    </row>
    <row r="45" spans="1:16">
      <c r="A45" s="130"/>
      <c r="B45" s="130"/>
      <c r="C45" s="130"/>
      <c r="D45" s="130"/>
      <c r="E45" s="130"/>
      <c r="F45" s="130"/>
      <c r="G45" s="130"/>
      <c r="H45" s="130"/>
      <c r="I45" s="106"/>
      <c r="J45" s="106"/>
      <c r="K45" s="128"/>
      <c r="L45" s="128"/>
      <c r="M45" s="128"/>
      <c r="N45" s="128"/>
      <c r="O45" s="128"/>
      <c r="P45" s="37"/>
    </row>
    <row r="46" spans="1:16">
      <c r="A46" s="130"/>
      <c r="B46" s="130"/>
      <c r="C46" s="130"/>
      <c r="D46" s="130"/>
      <c r="E46" s="130"/>
      <c r="F46" s="130"/>
      <c r="G46" s="130"/>
      <c r="H46" s="130"/>
      <c r="I46" s="106"/>
      <c r="J46" s="106"/>
      <c r="K46" s="128"/>
      <c r="L46" s="128"/>
      <c r="M46" s="128"/>
      <c r="N46" s="128"/>
      <c r="O46" s="128"/>
      <c r="P46" s="37"/>
    </row>
    <row r="47" spans="1:16">
      <c r="A47" s="130"/>
      <c r="B47" s="130"/>
      <c r="C47" s="130"/>
      <c r="D47" s="130"/>
      <c r="E47" s="130"/>
      <c r="F47" s="130"/>
      <c r="G47" s="130"/>
      <c r="H47" s="130"/>
      <c r="I47" s="106"/>
      <c r="J47" s="106"/>
      <c r="K47" s="128"/>
      <c r="L47" s="128"/>
      <c r="M47" s="128"/>
      <c r="N47" s="128"/>
      <c r="O47" s="128"/>
      <c r="P47" s="37"/>
    </row>
    <row r="48" spans="1:16">
      <c r="A48" s="130"/>
      <c r="B48" s="130"/>
      <c r="C48" s="130"/>
      <c r="D48" s="130"/>
      <c r="E48" s="130"/>
      <c r="F48" s="130"/>
      <c r="G48" s="130"/>
      <c r="H48" s="130"/>
      <c r="I48" s="106"/>
      <c r="J48" s="106"/>
      <c r="K48" s="128"/>
      <c r="L48" s="128"/>
      <c r="M48" s="128"/>
      <c r="N48" s="128"/>
      <c r="O48" s="128"/>
      <c r="P48" s="37"/>
    </row>
    <row r="49" spans="1:16">
      <c r="A49" s="130"/>
      <c r="B49" s="130"/>
      <c r="C49" s="130"/>
      <c r="D49" s="130"/>
      <c r="E49" s="130"/>
      <c r="F49" s="130"/>
      <c r="G49" s="130"/>
      <c r="H49" s="130"/>
      <c r="I49" s="106"/>
      <c r="J49" s="106"/>
      <c r="K49" s="128"/>
      <c r="L49" s="128"/>
      <c r="M49" s="128"/>
      <c r="N49" s="128"/>
      <c r="O49" s="128"/>
      <c r="P49" s="37"/>
    </row>
    <row r="50" spans="1:16">
      <c r="A50" s="130"/>
      <c r="B50" s="130"/>
      <c r="C50" s="130"/>
      <c r="D50" s="130"/>
      <c r="E50" s="130"/>
      <c r="F50" s="130"/>
      <c r="G50" s="130"/>
      <c r="H50" s="130"/>
      <c r="I50" s="106"/>
      <c r="J50" s="106"/>
      <c r="K50" s="128"/>
      <c r="L50" s="128"/>
      <c r="M50" s="128"/>
      <c r="N50" s="128"/>
      <c r="O50" s="128"/>
      <c r="P50" s="37"/>
    </row>
    <row r="51" spans="1:16">
      <c r="A51" s="130"/>
      <c r="B51" s="130"/>
      <c r="C51" s="130"/>
      <c r="D51" s="130"/>
      <c r="E51" s="130"/>
      <c r="F51" s="130"/>
      <c r="G51" s="130"/>
      <c r="H51" s="130"/>
      <c r="I51" s="106"/>
      <c r="J51" s="106"/>
      <c r="K51" s="128"/>
      <c r="L51" s="128"/>
      <c r="M51" s="128"/>
      <c r="N51" s="128"/>
      <c r="O51" s="128"/>
      <c r="P51" s="37"/>
    </row>
    <row r="52" spans="1:16">
      <c r="A52" s="130"/>
      <c r="B52" s="130"/>
      <c r="C52" s="130"/>
      <c r="D52" s="130"/>
      <c r="E52" s="130"/>
      <c r="F52" s="130"/>
      <c r="G52" s="130"/>
      <c r="H52" s="130"/>
      <c r="I52" s="106"/>
      <c r="J52" s="106"/>
      <c r="K52" s="128"/>
      <c r="L52" s="128"/>
      <c r="M52" s="128"/>
      <c r="N52" s="128"/>
      <c r="O52" s="128"/>
      <c r="P52" s="37"/>
    </row>
    <row r="53" spans="1:16">
      <c r="A53" s="130"/>
      <c r="B53" s="130"/>
      <c r="C53" s="130"/>
      <c r="D53" s="130"/>
      <c r="E53" s="130"/>
      <c r="F53" s="130"/>
      <c r="G53" s="130"/>
      <c r="H53" s="130"/>
      <c r="I53" s="106"/>
      <c r="J53" s="106"/>
      <c r="K53" s="128"/>
      <c r="L53" s="128"/>
      <c r="M53" s="128"/>
      <c r="N53" s="128"/>
      <c r="O53" s="128"/>
      <c r="P53" s="37"/>
    </row>
    <row r="54" spans="1:16">
      <c r="A54" s="130"/>
      <c r="B54" s="130"/>
      <c r="C54" s="130"/>
      <c r="D54" s="130"/>
      <c r="E54" s="130"/>
      <c r="F54" s="130"/>
      <c r="G54" s="130"/>
      <c r="H54" s="130"/>
      <c r="I54" s="106"/>
      <c r="J54" s="106"/>
      <c r="K54" s="128"/>
      <c r="L54" s="128"/>
      <c r="M54" s="128"/>
      <c r="N54" s="128"/>
      <c r="O54" s="128"/>
      <c r="P54" s="37"/>
    </row>
    <row r="55" spans="1:16">
      <c r="A55" s="130"/>
      <c r="B55" s="130"/>
      <c r="C55" s="130"/>
      <c r="D55" s="130"/>
      <c r="E55" s="130"/>
      <c r="F55" s="130"/>
      <c r="G55" s="130"/>
      <c r="H55" s="130"/>
      <c r="I55" s="106"/>
      <c r="J55" s="106"/>
      <c r="K55" s="128"/>
      <c r="L55" s="128"/>
      <c r="M55" s="128"/>
      <c r="N55" s="128"/>
      <c r="O55" s="128"/>
      <c r="P55" s="37"/>
    </row>
    <row r="56" spans="1:16">
      <c r="A56" s="130"/>
      <c r="B56" s="130"/>
      <c r="C56" s="130"/>
      <c r="D56" s="130"/>
      <c r="E56" s="130"/>
      <c r="F56" s="130"/>
      <c r="G56" s="130"/>
      <c r="H56" s="130"/>
      <c r="I56" s="106"/>
      <c r="J56" s="106"/>
      <c r="K56" s="128"/>
      <c r="L56" s="128"/>
      <c r="M56" s="128"/>
      <c r="N56" s="128"/>
      <c r="O56" s="128"/>
      <c r="P56" s="37"/>
    </row>
    <row r="57" spans="1:16">
      <c r="A57" s="130"/>
      <c r="B57" s="130"/>
      <c r="C57" s="130"/>
      <c r="D57" s="130"/>
      <c r="E57" s="130"/>
      <c r="F57" s="130"/>
      <c r="G57" s="130"/>
      <c r="H57" s="130"/>
      <c r="I57" s="106"/>
      <c r="J57" s="106"/>
      <c r="K57" s="128"/>
      <c r="L57" s="128"/>
      <c r="M57" s="128"/>
      <c r="N57" s="128"/>
      <c r="O57" s="128"/>
      <c r="P57" s="37"/>
    </row>
    <row r="58" spans="1:16" ht="18.75">
      <c r="A58" s="129"/>
      <c r="B58" s="130"/>
      <c r="C58" s="130"/>
      <c r="D58" s="130"/>
      <c r="E58" s="130"/>
      <c r="F58" s="130"/>
      <c r="G58" s="130"/>
      <c r="H58" s="130"/>
      <c r="I58" s="106"/>
      <c r="J58" s="106"/>
      <c r="K58" s="128"/>
      <c r="L58" s="128"/>
      <c r="M58" s="128"/>
      <c r="N58" s="128"/>
      <c r="O58" s="128"/>
      <c r="P58" s="37"/>
    </row>
    <row r="59" spans="1:16">
      <c r="A59" s="130"/>
      <c r="B59" s="130"/>
      <c r="C59" s="130"/>
      <c r="D59" s="130"/>
      <c r="E59" s="130"/>
      <c r="F59" s="130"/>
      <c r="G59" s="130"/>
      <c r="H59" s="130"/>
      <c r="I59" s="106"/>
      <c r="J59" s="106"/>
      <c r="K59" s="128"/>
      <c r="L59" s="128"/>
      <c r="M59" s="128"/>
      <c r="N59" s="128"/>
      <c r="O59" s="128"/>
      <c r="P59" s="37"/>
    </row>
    <row r="60" spans="1:16">
      <c r="A60" s="130"/>
      <c r="B60" s="130"/>
      <c r="C60" s="130"/>
      <c r="D60" s="130"/>
      <c r="E60" s="130"/>
      <c r="F60" s="130"/>
      <c r="G60" s="130"/>
      <c r="H60" s="130"/>
      <c r="I60" s="106"/>
      <c r="J60" s="106"/>
      <c r="K60" s="128"/>
      <c r="L60" s="128"/>
      <c r="M60" s="128"/>
      <c r="N60" s="128"/>
      <c r="O60" s="128"/>
      <c r="P60" s="37"/>
    </row>
    <row r="61" spans="1:16">
      <c r="A61" s="130"/>
      <c r="B61" s="130"/>
      <c r="C61" s="130"/>
      <c r="D61" s="130"/>
      <c r="E61" s="130"/>
      <c r="F61" s="130"/>
      <c r="G61" s="130"/>
      <c r="H61" s="130"/>
      <c r="I61" s="106"/>
      <c r="J61" s="106"/>
      <c r="K61" s="128"/>
      <c r="L61" s="128"/>
      <c r="M61" s="128"/>
      <c r="N61" s="128"/>
      <c r="O61" s="128"/>
      <c r="P61" s="37"/>
    </row>
    <row r="62" spans="1:16">
      <c r="A62" s="130"/>
      <c r="B62" s="130"/>
      <c r="C62" s="130"/>
      <c r="D62" s="130"/>
      <c r="E62" s="130"/>
      <c r="F62" s="130"/>
      <c r="G62" s="130"/>
      <c r="H62" s="130"/>
      <c r="I62" s="106"/>
      <c r="J62" s="106"/>
      <c r="K62" s="128"/>
      <c r="L62" s="128"/>
      <c r="M62" s="128"/>
      <c r="N62" s="128"/>
      <c r="O62" s="128"/>
      <c r="P62" s="37"/>
    </row>
    <row r="63" spans="1:16">
      <c r="A63" s="130"/>
      <c r="B63" s="130"/>
      <c r="C63" s="130"/>
      <c r="D63" s="130"/>
      <c r="E63" s="130"/>
      <c r="F63" s="130"/>
      <c r="G63" s="130"/>
      <c r="H63" s="130"/>
      <c r="I63" s="106"/>
      <c r="J63" s="106"/>
      <c r="K63" s="128"/>
      <c r="L63" s="128"/>
      <c r="M63" s="128"/>
      <c r="N63" s="128"/>
      <c r="O63" s="128"/>
      <c r="P63" s="37"/>
    </row>
    <row r="64" spans="1:16">
      <c r="A64" s="130"/>
      <c r="B64" s="130"/>
      <c r="C64" s="130"/>
      <c r="D64" s="130"/>
      <c r="E64" s="130"/>
      <c r="F64" s="130"/>
      <c r="G64" s="130"/>
      <c r="H64" s="130"/>
      <c r="I64" s="106"/>
      <c r="J64" s="106"/>
      <c r="K64" s="128"/>
      <c r="L64" s="128"/>
      <c r="M64" s="128"/>
      <c r="N64" s="128"/>
      <c r="O64" s="128"/>
      <c r="P64" s="37"/>
    </row>
    <row r="65" spans="1:16">
      <c r="A65" s="130"/>
      <c r="B65" s="130"/>
      <c r="C65" s="130"/>
      <c r="D65" s="130"/>
      <c r="E65" s="130"/>
      <c r="F65" s="130"/>
      <c r="G65" s="130"/>
      <c r="H65" s="130"/>
      <c r="I65" s="106"/>
      <c r="J65" s="106"/>
      <c r="K65" s="128"/>
      <c r="L65" s="128"/>
      <c r="M65" s="128"/>
      <c r="N65" s="128"/>
      <c r="O65" s="128"/>
      <c r="P65" s="37"/>
    </row>
    <row r="66" spans="1:16">
      <c r="A66" s="130"/>
      <c r="B66" s="130"/>
      <c r="C66" s="130"/>
      <c r="D66" s="130"/>
      <c r="E66" s="130"/>
      <c r="F66" s="130"/>
      <c r="G66" s="130"/>
      <c r="H66" s="130"/>
      <c r="I66" s="106"/>
      <c r="J66" s="106"/>
      <c r="K66" s="128"/>
      <c r="L66" s="128"/>
      <c r="M66" s="128"/>
      <c r="N66" s="128"/>
      <c r="O66" s="128"/>
      <c r="P66" s="37"/>
    </row>
    <row r="67" spans="1:16">
      <c r="A67" s="130"/>
      <c r="B67" s="130"/>
      <c r="C67" s="130"/>
      <c r="D67" s="130"/>
      <c r="E67" s="130"/>
      <c r="F67" s="130"/>
      <c r="G67" s="130"/>
      <c r="H67" s="130"/>
      <c r="I67" s="106"/>
      <c r="J67" s="106"/>
      <c r="K67" s="128"/>
      <c r="L67" s="128"/>
      <c r="M67" s="128"/>
      <c r="N67" s="128"/>
      <c r="O67" s="128"/>
      <c r="P67" s="37"/>
    </row>
    <row r="68" spans="1:16">
      <c r="A68" s="130"/>
      <c r="B68" s="130"/>
      <c r="C68" s="130"/>
      <c r="D68" s="130"/>
      <c r="E68" s="130"/>
      <c r="F68" s="130"/>
      <c r="G68" s="130"/>
      <c r="H68" s="130"/>
      <c r="I68" s="106"/>
      <c r="J68" s="106"/>
      <c r="K68" s="128"/>
      <c r="L68" s="128"/>
      <c r="M68" s="128"/>
      <c r="N68" s="128"/>
      <c r="O68" s="128"/>
      <c r="P68" s="37"/>
    </row>
    <row r="69" spans="1:16">
      <c r="A69" s="130"/>
      <c r="B69" s="130"/>
      <c r="C69" s="130"/>
      <c r="D69" s="130"/>
      <c r="E69" s="130"/>
      <c r="F69" s="130"/>
      <c r="G69" s="130"/>
      <c r="H69" s="130"/>
      <c r="I69" s="106"/>
      <c r="J69" s="106"/>
      <c r="K69" s="128"/>
      <c r="L69" s="128"/>
      <c r="M69" s="128"/>
      <c r="N69" s="128"/>
      <c r="O69" s="128"/>
      <c r="P69" s="37"/>
    </row>
    <row r="70" spans="1:16">
      <c r="A70" s="130"/>
      <c r="B70" s="130"/>
      <c r="C70" s="130"/>
      <c r="D70" s="130"/>
      <c r="E70" s="130"/>
      <c r="F70" s="130"/>
      <c r="G70" s="130"/>
      <c r="H70" s="130"/>
      <c r="I70" s="106"/>
      <c r="J70" s="106"/>
      <c r="K70" s="128"/>
      <c r="L70" s="128"/>
      <c r="M70" s="128"/>
      <c r="N70" s="128"/>
      <c r="O70" s="128"/>
      <c r="P70" s="37"/>
    </row>
    <row r="71" spans="1:16">
      <c r="A71" s="130"/>
      <c r="B71" s="130"/>
      <c r="C71" s="130"/>
      <c r="D71" s="130"/>
      <c r="E71" s="130"/>
      <c r="F71" s="130"/>
      <c r="G71" s="130"/>
      <c r="H71" s="130"/>
      <c r="I71" s="106"/>
      <c r="J71" s="106"/>
      <c r="K71" s="128"/>
      <c r="L71" s="128"/>
      <c r="M71" s="128"/>
      <c r="N71" s="128"/>
      <c r="O71" s="128"/>
      <c r="P71" s="37"/>
    </row>
    <row r="72" spans="1:16">
      <c r="A72" s="130"/>
      <c r="B72" s="130"/>
      <c r="C72" s="130"/>
      <c r="D72" s="130"/>
      <c r="E72" s="130"/>
      <c r="F72" s="130"/>
      <c r="G72" s="130"/>
      <c r="H72" s="130"/>
      <c r="I72" s="106"/>
      <c r="J72" s="106"/>
      <c r="K72" s="128"/>
      <c r="L72" s="128"/>
      <c r="M72" s="128"/>
      <c r="N72" s="128"/>
      <c r="O72" s="128"/>
      <c r="P72" s="37"/>
    </row>
    <row r="73" spans="1:16">
      <c r="A73" s="130"/>
      <c r="B73" s="130"/>
      <c r="C73" s="130"/>
      <c r="D73" s="130"/>
      <c r="E73" s="130"/>
      <c r="F73" s="130"/>
      <c r="G73" s="130"/>
      <c r="H73" s="130"/>
      <c r="I73" s="106"/>
      <c r="J73" s="106"/>
      <c r="K73" s="128"/>
      <c r="L73" s="128"/>
      <c r="M73" s="128"/>
      <c r="N73" s="128"/>
      <c r="O73" s="128"/>
      <c r="P73" s="37"/>
    </row>
    <row r="74" spans="1:16">
      <c r="A74" s="130"/>
      <c r="B74" s="130"/>
      <c r="C74" s="130"/>
      <c r="D74" s="130"/>
      <c r="E74" s="130"/>
      <c r="F74" s="130"/>
      <c r="G74" s="130"/>
      <c r="H74" s="130"/>
      <c r="I74" s="106"/>
      <c r="J74" s="106"/>
      <c r="K74" s="128"/>
      <c r="L74" s="128"/>
      <c r="M74" s="128"/>
      <c r="N74" s="128"/>
      <c r="O74" s="128"/>
      <c r="P74" s="37"/>
    </row>
    <row r="75" spans="1:16">
      <c r="A75" s="130"/>
      <c r="B75" s="130"/>
      <c r="C75" s="130"/>
      <c r="D75" s="130"/>
      <c r="E75" s="130"/>
      <c r="F75" s="130"/>
      <c r="G75" s="130"/>
      <c r="H75" s="130"/>
      <c r="I75" s="106"/>
      <c r="J75" s="106"/>
      <c r="K75" s="128"/>
      <c r="L75" s="128"/>
      <c r="M75" s="128"/>
      <c r="N75" s="128"/>
      <c r="O75" s="128"/>
      <c r="P75" s="37"/>
    </row>
    <row r="76" spans="1:16">
      <c r="A76" s="130"/>
      <c r="B76" s="130"/>
      <c r="C76" s="130"/>
      <c r="D76" s="130"/>
      <c r="E76" s="130"/>
      <c r="F76" s="130"/>
      <c r="G76" s="130"/>
      <c r="H76" s="130"/>
      <c r="I76" s="106"/>
      <c r="J76" s="106"/>
      <c r="K76" s="128"/>
      <c r="L76" s="128"/>
      <c r="M76" s="128"/>
      <c r="N76" s="128"/>
      <c r="O76" s="128"/>
      <c r="P76" s="37"/>
    </row>
    <row r="77" spans="1:16">
      <c r="A77" s="130"/>
      <c r="B77" s="130"/>
      <c r="C77" s="130"/>
      <c r="D77" s="130"/>
      <c r="E77" s="130"/>
      <c r="F77" s="130"/>
      <c r="G77" s="130"/>
      <c r="H77" s="130"/>
      <c r="I77" s="106"/>
      <c r="J77" s="106"/>
      <c r="K77" s="128"/>
      <c r="L77" s="128"/>
      <c r="M77" s="128"/>
      <c r="N77" s="128"/>
      <c r="O77" s="128"/>
      <c r="P77" s="37"/>
    </row>
    <row r="78" spans="1:16">
      <c r="A78" s="130"/>
      <c r="B78" s="130"/>
      <c r="C78" s="130"/>
      <c r="D78" s="130"/>
      <c r="E78" s="130"/>
      <c r="F78" s="130"/>
      <c r="G78" s="130"/>
      <c r="H78" s="130"/>
      <c r="I78" s="106"/>
      <c r="J78" s="106"/>
      <c r="K78" s="128"/>
      <c r="L78" s="128"/>
      <c r="M78" s="128"/>
      <c r="N78" s="128"/>
      <c r="O78" s="128"/>
      <c r="P78" s="37"/>
    </row>
    <row r="79" spans="1:16">
      <c r="A79" s="130"/>
      <c r="B79" s="130"/>
      <c r="C79" s="130"/>
      <c r="D79" s="130"/>
      <c r="E79" s="130"/>
      <c r="F79" s="130"/>
      <c r="G79" s="130"/>
      <c r="H79" s="130"/>
      <c r="I79" s="106"/>
      <c r="J79" s="106"/>
      <c r="K79" s="128"/>
      <c r="L79" s="128"/>
      <c r="M79" s="128"/>
      <c r="N79" s="128"/>
      <c r="O79" s="128"/>
      <c r="P79" s="37"/>
    </row>
    <row r="80" spans="1:16">
      <c r="A80" s="130"/>
      <c r="B80" s="130"/>
      <c r="C80" s="130"/>
      <c r="D80" s="130"/>
      <c r="E80" s="130"/>
      <c r="F80" s="130"/>
      <c r="G80" s="130"/>
      <c r="H80" s="130"/>
      <c r="I80" s="106"/>
      <c r="J80" s="106"/>
      <c r="K80" s="128"/>
      <c r="L80" s="128"/>
      <c r="M80" s="128"/>
      <c r="N80" s="128"/>
      <c r="O80" s="128"/>
      <c r="P80" s="37"/>
    </row>
    <row r="81" spans="1:16">
      <c r="A81" s="130"/>
      <c r="B81" s="130"/>
      <c r="C81" s="130"/>
      <c r="D81" s="130"/>
      <c r="E81" s="130"/>
      <c r="F81" s="130"/>
      <c r="G81" s="130"/>
      <c r="H81" s="130"/>
      <c r="I81" s="106"/>
      <c r="J81" s="106"/>
      <c r="K81" s="128"/>
      <c r="L81" s="128"/>
      <c r="M81" s="128"/>
      <c r="N81" s="128"/>
      <c r="O81" s="128"/>
      <c r="P81" s="37"/>
    </row>
    <row r="82" spans="1:16">
      <c r="A82" s="130"/>
      <c r="B82" s="130"/>
      <c r="C82" s="130"/>
      <c r="D82" s="130"/>
      <c r="E82" s="130"/>
      <c r="F82" s="130"/>
      <c r="G82" s="130"/>
      <c r="H82" s="130"/>
      <c r="I82" s="106"/>
      <c r="J82" s="106"/>
      <c r="K82" s="128"/>
      <c r="L82" s="128"/>
      <c r="M82" s="128"/>
      <c r="N82" s="128"/>
      <c r="O82" s="128"/>
      <c r="P82" s="37"/>
    </row>
    <row r="83" spans="1:16">
      <c r="A83" s="130"/>
      <c r="B83" s="130"/>
      <c r="C83" s="130"/>
      <c r="D83" s="130"/>
      <c r="E83" s="130"/>
      <c r="F83" s="130"/>
      <c r="G83" s="130"/>
      <c r="H83" s="130"/>
      <c r="I83" s="106"/>
      <c r="J83" s="106"/>
      <c r="K83" s="128"/>
      <c r="L83" s="128"/>
      <c r="M83" s="128"/>
      <c r="N83" s="128"/>
      <c r="O83" s="128"/>
      <c r="P83" s="37"/>
    </row>
    <row r="84" spans="1:16">
      <c r="A84" s="130"/>
      <c r="B84" s="130"/>
      <c r="C84" s="130"/>
      <c r="D84" s="130"/>
      <c r="E84" s="130"/>
      <c r="F84" s="130"/>
      <c r="G84" s="130"/>
      <c r="H84" s="130"/>
      <c r="I84" s="106"/>
      <c r="J84" s="106"/>
      <c r="K84" s="128"/>
      <c r="L84" s="128"/>
      <c r="M84" s="128"/>
      <c r="N84" s="128"/>
      <c r="O84" s="128"/>
      <c r="P84" s="37"/>
    </row>
    <row r="85" spans="1:16">
      <c r="A85" s="130"/>
      <c r="B85" s="130"/>
      <c r="C85" s="130"/>
      <c r="D85" s="130"/>
      <c r="E85" s="130"/>
      <c r="F85" s="130"/>
      <c r="G85" s="130"/>
      <c r="H85" s="130"/>
      <c r="I85" s="106"/>
      <c r="J85" s="106"/>
      <c r="K85" s="128"/>
      <c r="L85" s="128"/>
      <c r="M85" s="128"/>
      <c r="N85" s="128"/>
      <c r="O85" s="128"/>
      <c r="P85" s="37"/>
    </row>
    <row r="86" spans="1:16">
      <c r="A86" s="130"/>
      <c r="B86" s="130"/>
      <c r="C86" s="130"/>
      <c r="D86" s="130"/>
      <c r="E86" s="130"/>
      <c r="F86" s="130"/>
      <c r="G86" s="130"/>
      <c r="H86" s="130"/>
      <c r="I86" s="106"/>
      <c r="J86" s="106"/>
      <c r="K86" s="128"/>
      <c r="L86" s="128"/>
      <c r="M86" s="128"/>
      <c r="N86" s="128"/>
      <c r="O86" s="128"/>
      <c r="P86" s="37"/>
    </row>
    <row r="87" spans="1:16">
      <c r="A87" s="130"/>
      <c r="B87" s="130"/>
      <c r="C87" s="130"/>
      <c r="D87" s="130"/>
      <c r="E87" s="130"/>
      <c r="F87" s="130"/>
      <c r="G87" s="130"/>
      <c r="H87" s="130"/>
      <c r="I87" s="106"/>
      <c r="J87" s="106"/>
      <c r="K87" s="128"/>
      <c r="L87" s="128"/>
      <c r="M87" s="128"/>
      <c r="N87" s="128"/>
      <c r="O87" s="128"/>
      <c r="P87" s="37"/>
    </row>
    <row r="88" spans="1:16">
      <c r="A88" s="130"/>
      <c r="B88" s="130"/>
      <c r="C88" s="130"/>
      <c r="D88" s="130"/>
      <c r="E88" s="130"/>
      <c r="F88" s="130"/>
      <c r="G88" s="130"/>
      <c r="H88" s="130"/>
      <c r="I88" s="106"/>
      <c r="J88" s="106"/>
      <c r="K88" s="128"/>
      <c r="L88" s="128"/>
      <c r="M88" s="128"/>
      <c r="N88" s="128"/>
      <c r="O88" s="128"/>
      <c r="P88" s="37"/>
    </row>
    <row r="89" spans="1:16">
      <c r="A89" s="130"/>
      <c r="B89" s="130"/>
      <c r="C89" s="130"/>
      <c r="D89" s="130"/>
      <c r="E89" s="130"/>
      <c r="F89" s="130"/>
      <c r="G89" s="130"/>
      <c r="H89" s="130"/>
      <c r="I89" s="106"/>
      <c r="J89" s="106"/>
      <c r="K89" s="128"/>
      <c r="L89" s="128"/>
      <c r="M89" s="128"/>
      <c r="N89" s="128"/>
      <c r="O89" s="128"/>
      <c r="P89" s="37"/>
    </row>
    <row r="90" spans="1:16">
      <c r="A90" s="130"/>
      <c r="B90" s="130"/>
      <c r="C90" s="130"/>
      <c r="D90" s="130"/>
      <c r="E90" s="130"/>
      <c r="F90" s="130"/>
      <c r="G90" s="130"/>
      <c r="H90" s="130"/>
      <c r="I90" s="106"/>
      <c r="J90" s="106"/>
      <c r="K90" s="128"/>
      <c r="L90" s="128"/>
      <c r="M90" s="128"/>
      <c r="N90" s="128"/>
      <c r="O90" s="128"/>
      <c r="P90" s="37"/>
    </row>
    <row r="91" spans="1:16">
      <c r="A91" s="130"/>
      <c r="B91" s="130"/>
      <c r="C91" s="130"/>
      <c r="D91" s="130"/>
      <c r="E91" s="130"/>
      <c r="F91" s="130"/>
      <c r="G91" s="130"/>
      <c r="H91" s="130"/>
      <c r="I91" s="106"/>
      <c r="J91" s="106"/>
      <c r="K91" s="128"/>
      <c r="L91" s="128"/>
      <c r="M91" s="128"/>
      <c r="N91" s="128"/>
      <c r="O91" s="128"/>
      <c r="P91" s="37"/>
    </row>
    <row r="92" spans="1:16">
      <c r="A92" s="130"/>
      <c r="B92" s="130"/>
      <c r="C92" s="130"/>
      <c r="D92" s="130"/>
      <c r="E92" s="130"/>
      <c r="F92" s="130"/>
      <c r="G92" s="130"/>
      <c r="H92" s="130"/>
      <c r="I92" s="106"/>
      <c r="J92" s="106"/>
      <c r="K92" s="128"/>
      <c r="L92" s="128"/>
      <c r="M92" s="128"/>
      <c r="N92" s="128"/>
      <c r="O92" s="128"/>
      <c r="P92" s="37"/>
    </row>
    <row r="93" spans="1:16">
      <c r="A93" s="130"/>
      <c r="B93" s="130"/>
      <c r="C93" s="130"/>
      <c r="D93" s="130"/>
      <c r="E93" s="130"/>
      <c r="F93" s="130"/>
      <c r="G93" s="130"/>
      <c r="H93" s="130"/>
      <c r="I93" s="106"/>
      <c r="J93" s="106"/>
      <c r="K93" s="128"/>
      <c r="L93" s="128"/>
      <c r="M93" s="128"/>
      <c r="N93" s="128"/>
      <c r="O93" s="128"/>
      <c r="P93" s="37"/>
    </row>
    <row r="94" spans="1:16">
      <c r="A94" s="130"/>
      <c r="B94" s="130"/>
      <c r="C94" s="130"/>
      <c r="D94" s="130"/>
      <c r="E94" s="130"/>
      <c r="F94" s="130"/>
      <c r="G94" s="130"/>
      <c r="H94" s="130"/>
      <c r="I94" s="106"/>
      <c r="J94" s="106"/>
      <c r="K94" s="128"/>
      <c r="L94" s="128"/>
      <c r="M94" s="128"/>
      <c r="N94" s="128"/>
      <c r="O94" s="128"/>
      <c r="P94" s="37"/>
    </row>
    <row r="95" spans="1:16">
      <c r="A95" s="130"/>
      <c r="B95" s="130"/>
      <c r="C95" s="130"/>
      <c r="D95" s="130"/>
      <c r="E95" s="130"/>
      <c r="F95" s="130"/>
      <c r="G95" s="130"/>
      <c r="H95" s="130"/>
      <c r="I95" s="106"/>
      <c r="J95" s="106"/>
      <c r="K95" s="128"/>
      <c r="L95" s="128"/>
      <c r="M95" s="128"/>
      <c r="N95" s="128"/>
      <c r="O95" s="128"/>
      <c r="P95" s="37"/>
    </row>
    <row r="96" spans="1:16">
      <c r="A96" s="132"/>
      <c r="B96" s="132"/>
      <c r="C96" s="132"/>
      <c r="D96" s="132"/>
      <c r="E96" s="132"/>
      <c r="F96" s="132"/>
      <c r="G96" s="132"/>
      <c r="H96" s="132"/>
      <c r="I96" s="108"/>
      <c r="J96" s="108"/>
      <c r="K96" s="132"/>
      <c r="L96" s="132"/>
      <c r="M96" s="132"/>
      <c r="N96" s="132"/>
      <c r="O96" s="132"/>
      <c r="P96" s="37"/>
    </row>
    <row r="97" spans="1:16">
      <c r="A97" s="132"/>
      <c r="B97" s="132"/>
      <c r="C97" s="132"/>
      <c r="D97" s="132"/>
      <c r="E97" s="132"/>
      <c r="F97" s="132"/>
      <c r="G97" s="132"/>
      <c r="H97" s="132"/>
      <c r="I97" s="108"/>
      <c r="J97" s="108"/>
      <c r="K97" s="132"/>
      <c r="L97" s="132"/>
      <c r="M97" s="132"/>
      <c r="N97" s="132"/>
      <c r="O97" s="132"/>
      <c r="P97" s="37"/>
    </row>
    <row r="98" spans="1:16">
      <c r="A98" s="132"/>
      <c r="B98" s="132"/>
      <c r="C98" s="132"/>
      <c r="D98" s="132"/>
      <c r="E98" s="132"/>
      <c r="F98" s="132"/>
      <c r="G98" s="132"/>
      <c r="H98" s="132"/>
      <c r="I98" s="108"/>
      <c r="J98" s="108"/>
      <c r="K98" s="132"/>
      <c r="L98" s="132"/>
      <c r="M98" s="132"/>
      <c r="N98" s="132"/>
      <c r="O98" s="132"/>
      <c r="P98" s="37"/>
    </row>
    <row r="99" spans="1:16">
      <c r="A99" s="132"/>
      <c r="B99" s="132"/>
      <c r="C99" s="132"/>
      <c r="D99" s="132"/>
      <c r="E99" s="132"/>
      <c r="F99" s="132"/>
      <c r="G99" s="132"/>
      <c r="H99" s="132"/>
      <c r="I99" s="108"/>
      <c r="J99" s="108"/>
      <c r="K99" s="132"/>
      <c r="L99" s="132"/>
      <c r="M99" s="132"/>
      <c r="N99" s="132"/>
      <c r="O99" s="132"/>
      <c r="P99" s="37"/>
    </row>
    <row r="100" spans="1:16">
      <c r="A100" s="132"/>
      <c r="B100" s="132"/>
      <c r="C100" s="132"/>
      <c r="D100" s="132"/>
      <c r="E100" s="132"/>
      <c r="F100" s="132"/>
      <c r="G100" s="132"/>
      <c r="H100" s="132"/>
      <c r="I100" s="108"/>
      <c r="J100" s="108"/>
      <c r="K100" s="132"/>
      <c r="L100" s="132"/>
      <c r="M100" s="132"/>
      <c r="N100" s="132"/>
      <c r="O100" s="132"/>
      <c r="P100" s="37"/>
    </row>
    <row r="101" spans="1:16">
      <c r="A101" s="132"/>
      <c r="B101" s="132"/>
      <c r="C101" s="132"/>
      <c r="D101" s="132"/>
      <c r="E101" s="132"/>
      <c r="F101" s="132"/>
      <c r="G101" s="132"/>
      <c r="H101" s="132"/>
      <c r="I101" s="108"/>
      <c r="J101" s="108"/>
      <c r="K101" s="132"/>
      <c r="L101" s="132"/>
      <c r="M101" s="132"/>
      <c r="N101" s="132"/>
      <c r="O101" s="132"/>
      <c r="P101" s="37"/>
    </row>
    <row r="102" spans="1:16">
      <c r="A102" s="132"/>
      <c r="B102" s="132"/>
      <c r="C102" s="132"/>
      <c r="D102" s="132"/>
      <c r="E102" s="132"/>
      <c r="F102" s="132"/>
      <c r="G102" s="132"/>
      <c r="H102" s="132"/>
      <c r="I102" s="108"/>
      <c r="J102" s="108"/>
      <c r="K102" s="132"/>
      <c r="L102" s="132"/>
      <c r="M102" s="132"/>
      <c r="N102" s="132"/>
      <c r="O102" s="132"/>
      <c r="P102" s="37"/>
    </row>
    <row r="103" spans="1:16">
      <c r="A103" s="132"/>
      <c r="B103" s="132"/>
      <c r="C103" s="132"/>
      <c r="D103" s="132"/>
      <c r="E103" s="132"/>
      <c r="F103" s="132"/>
      <c r="G103" s="132"/>
      <c r="H103" s="132"/>
      <c r="I103" s="108"/>
      <c r="J103" s="108"/>
      <c r="K103" s="132"/>
      <c r="L103" s="132"/>
      <c r="M103" s="132"/>
      <c r="N103" s="132"/>
      <c r="O103" s="132"/>
      <c r="P103" s="37"/>
    </row>
    <row r="104" spans="1:16">
      <c r="A104" s="132"/>
      <c r="B104" s="132"/>
      <c r="C104" s="132"/>
      <c r="D104" s="132"/>
      <c r="E104" s="132"/>
      <c r="F104" s="132"/>
      <c r="G104" s="132"/>
      <c r="H104" s="132"/>
      <c r="I104" s="108"/>
      <c r="J104" s="108"/>
      <c r="K104" s="132"/>
      <c r="L104" s="132"/>
      <c r="M104" s="132"/>
      <c r="N104" s="132"/>
      <c r="O104" s="132"/>
      <c r="P104" s="37"/>
    </row>
    <row r="105" spans="1:16">
      <c r="A105" s="132"/>
      <c r="B105" s="132"/>
      <c r="C105" s="132"/>
      <c r="D105" s="132"/>
      <c r="E105" s="132"/>
      <c r="F105" s="132"/>
      <c r="G105" s="132"/>
      <c r="H105" s="132"/>
      <c r="I105" s="108"/>
      <c r="J105" s="108"/>
      <c r="K105" s="132"/>
      <c r="L105" s="132"/>
      <c r="M105" s="132"/>
      <c r="N105" s="132"/>
      <c r="O105" s="132"/>
      <c r="P105" s="37"/>
    </row>
    <row r="106" spans="1:16">
      <c r="A106" s="132"/>
      <c r="B106" s="132"/>
      <c r="C106" s="132"/>
      <c r="D106" s="132"/>
      <c r="E106" s="132"/>
      <c r="F106" s="132"/>
      <c r="G106" s="132"/>
      <c r="H106" s="132"/>
      <c r="I106" s="108"/>
      <c r="J106" s="108"/>
      <c r="K106" s="132"/>
      <c r="L106" s="132"/>
      <c r="M106" s="132"/>
      <c r="N106" s="132"/>
      <c r="O106" s="132"/>
      <c r="P106" s="37"/>
    </row>
    <row r="107" spans="1:16">
      <c r="A107" s="132"/>
      <c r="B107" s="132"/>
      <c r="C107" s="132"/>
      <c r="D107" s="132"/>
      <c r="E107" s="132"/>
      <c r="F107" s="132"/>
      <c r="G107" s="132"/>
      <c r="H107" s="132"/>
      <c r="I107" s="108"/>
      <c r="J107" s="108"/>
      <c r="K107" s="132"/>
      <c r="L107" s="132"/>
      <c r="M107" s="132"/>
      <c r="N107" s="132"/>
      <c r="O107" s="132"/>
      <c r="P107" s="37"/>
    </row>
    <row r="108" spans="1:16">
      <c r="A108" s="132"/>
      <c r="B108" s="132"/>
      <c r="C108" s="132"/>
      <c r="D108" s="132"/>
      <c r="E108" s="132"/>
      <c r="F108" s="132"/>
      <c r="G108" s="132"/>
      <c r="H108" s="132"/>
      <c r="I108" s="108"/>
      <c r="J108" s="108"/>
      <c r="K108" s="132"/>
      <c r="L108" s="132"/>
      <c r="M108" s="132"/>
      <c r="N108" s="132"/>
      <c r="O108" s="132"/>
      <c r="P108" s="37"/>
    </row>
    <row r="109" spans="1:16">
      <c r="A109" s="132"/>
      <c r="B109" s="132"/>
      <c r="C109" s="132"/>
      <c r="D109" s="132"/>
      <c r="E109" s="132"/>
      <c r="F109" s="132"/>
      <c r="G109" s="132"/>
      <c r="H109" s="132"/>
      <c r="I109" s="108"/>
      <c r="J109" s="108"/>
      <c r="K109" s="132"/>
      <c r="L109" s="132"/>
      <c r="M109" s="132"/>
      <c r="N109" s="132"/>
      <c r="O109" s="132"/>
      <c r="P109" s="37"/>
    </row>
    <row r="110" spans="1:16">
      <c r="A110" s="132"/>
      <c r="B110" s="132"/>
      <c r="C110" s="132"/>
      <c r="D110" s="132"/>
      <c r="E110" s="132"/>
      <c r="F110" s="132"/>
      <c r="G110" s="132"/>
      <c r="H110" s="132"/>
      <c r="I110" s="108"/>
      <c r="J110" s="108"/>
      <c r="K110" s="132"/>
      <c r="L110" s="132"/>
      <c r="M110" s="132"/>
      <c r="N110" s="132"/>
      <c r="O110" s="132"/>
      <c r="P110" s="37"/>
    </row>
    <row r="111" spans="1:16">
      <c r="A111" s="132"/>
      <c r="B111" s="132"/>
      <c r="C111" s="132"/>
      <c r="D111" s="132"/>
      <c r="E111" s="132"/>
      <c r="F111" s="132"/>
      <c r="G111" s="132"/>
      <c r="H111" s="132"/>
      <c r="I111" s="108"/>
      <c r="J111" s="108"/>
      <c r="K111" s="132"/>
      <c r="L111" s="132"/>
      <c r="M111" s="132"/>
      <c r="N111" s="132"/>
      <c r="O111" s="132"/>
      <c r="P111" s="37"/>
    </row>
    <row r="112" spans="1:16">
      <c r="A112" s="132"/>
      <c r="B112" s="132"/>
      <c r="C112" s="132"/>
      <c r="D112" s="132"/>
      <c r="E112" s="132"/>
      <c r="F112" s="132"/>
      <c r="G112" s="132"/>
      <c r="H112" s="132"/>
      <c r="I112" s="108"/>
      <c r="J112" s="108"/>
      <c r="K112" s="132"/>
      <c r="L112" s="132"/>
      <c r="M112" s="132"/>
      <c r="N112" s="132"/>
      <c r="O112" s="132"/>
      <c r="P112" s="37"/>
    </row>
    <row r="113" spans="1:16">
      <c r="A113" s="132"/>
      <c r="B113" s="132"/>
      <c r="C113" s="132"/>
      <c r="D113" s="132"/>
      <c r="E113" s="132"/>
      <c r="F113" s="132"/>
      <c r="G113" s="132"/>
      <c r="H113" s="132"/>
      <c r="I113" s="108"/>
      <c r="J113" s="108"/>
      <c r="K113" s="132"/>
      <c r="L113" s="132"/>
      <c r="M113" s="132"/>
      <c r="N113" s="132"/>
      <c r="O113" s="132"/>
      <c r="P113" s="37"/>
    </row>
    <row r="114" spans="1:16">
      <c r="A114" s="132"/>
      <c r="B114" s="132"/>
      <c r="C114" s="132"/>
      <c r="D114" s="132"/>
      <c r="E114" s="132"/>
      <c r="F114" s="132"/>
      <c r="G114" s="132"/>
      <c r="H114" s="132"/>
      <c r="I114" s="108"/>
      <c r="J114" s="108"/>
      <c r="K114" s="132"/>
      <c r="L114" s="132"/>
      <c r="M114" s="132"/>
      <c r="N114" s="132"/>
      <c r="O114" s="132"/>
      <c r="P114" s="37"/>
    </row>
    <row r="115" spans="1:16">
      <c r="A115" s="132"/>
      <c r="B115" s="132"/>
      <c r="C115" s="132"/>
      <c r="D115" s="132"/>
      <c r="E115" s="132"/>
      <c r="F115" s="132"/>
      <c r="G115" s="132"/>
      <c r="H115" s="132"/>
      <c r="I115" s="108"/>
      <c r="J115" s="108"/>
      <c r="K115" s="132"/>
      <c r="L115" s="132"/>
      <c r="M115" s="132"/>
      <c r="N115" s="132"/>
      <c r="O115" s="132"/>
      <c r="P115" s="37"/>
    </row>
    <row r="116" spans="1:16">
      <c r="A116" s="132"/>
      <c r="B116" s="132"/>
      <c r="C116" s="132"/>
      <c r="D116" s="132"/>
      <c r="E116" s="132"/>
      <c r="F116" s="132"/>
      <c r="G116" s="132"/>
      <c r="H116" s="132"/>
      <c r="I116" s="108"/>
      <c r="J116" s="108"/>
      <c r="K116" s="132"/>
      <c r="L116" s="132"/>
      <c r="M116" s="132"/>
      <c r="N116" s="132"/>
      <c r="O116" s="132"/>
      <c r="P116" s="37"/>
    </row>
    <row r="117" spans="1:16">
      <c r="A117" s="132"/>
      <c r="B117" s="132"/>
      <c r="C117" s="132"/>
      <c r="D117" s="132"/>
      <c r="E117" s="132"/>
      <c r="F117" s="132"/>
      <c r="G117" s="132"/>
      <c r="H117" s="132"/>
      <c r="I117" s="108"/>
      <c r="J117" s="108"/>
      <c r="K117" s="132"/>
      <c r="L117" s="132"/>
      <c r="M117" s="132"/>
      <c r="N117" s="132"/>
      <c r="O117" s="132"/>
      <c r="P117" s="37"/>
    </row>
    <row r="118" spans="1:16">
      <c r="A118" s="132"/>
      <c r="B118" s="132"/>
      <c r="C118" s="132"/>
      <c r="D118" s="132"/>
      <c r="E118" s="132"/>
      <c r="F118" s="132"/>
      <c r="G118" s="132"/>
      <c r="H118" s="132"/>
      <c r="I118" s="108"/>
      <c r="J118" s="108"/>
      <c r="K118" s="132"/>
      <c r="L118" s="132"/>
      <c r="M118" s="132"/>
      <c r="N118" s="132"/>
      <c r="O118" s="132"/>
      <c r="P118" s="37"/>
    </row>
    <row r="119" spans="1:16">
      <c r="A119" s="132"/>
      <c r="B119" s="132"/>
      <c r="C119" s="132"/>
      <c r="D119" s="132"/>
      <c r="E119" s="132"/>
      <c r="F119" s="132"/>
      <c r="G119" s="132"/>
      <c r="H119" s="132"/>
      <c r="I119" s="108"/>
      <c r="J119" s="108"/>
      <c r="K119" s="132"/>
      <c r="L119" s="132"/>
      <c r="M119" s="132"/>
      <c r="N119" s="132"/>
      <c r="O119" s="132"/>
      <c r="P119" s="37"/>
    </row>
    <row r="120" spans="1:16">
      <c r="A120" s="132"/>
      <c r="B120" s="132"/>
      <c r="C120" s="132"/>
      <c r="D120" s="132"/>
      <c r="E120" s="132"/>
      <c r="F120" s="132"/>
      <c r="G120" s="132"/>
      <c r="H120" s="132"/>
      <c r="I120" s="108"/>
      <c r="J120" s="108"/>
      <c r="K120" s="132"/>
      <c r="L120" s="132"/>
      <c r="M120" s="132"/>
      <c r="N120" s="132"/>
      <c r="O120" s="132"/>
      <c r="P120" s="37"/>
    </row>
    <row r="121" spans="1:16">
      <c r="A121" s="132"/>
      <c r="B121" s="132"/>
      <c r="C121" s="132"/>
      <c r="D121" s="132"/>
      <c r="E121" s="132"/>
      <c r="F121" s="132"/>
      <c r="G121" s="132"/>
      <c r="H121" s="132"/>
      <c r="I121" s="108"/>
      <c r="J121" s="108"/>
      <c r="K121" s="132"/>
      <c r="L121" s="132"/>
      <c r="M121" s="132"/>
      <c r="N121" s="132"/>
      <c r="O121" s="132"/>
      <c r="P121" s="37"/>
    </row>
    <row r="122" spans="1:16">
      <c r="A122" s="132"/>
      <c r="B122" s="132"/>
      <c r="C122" s="132"/>
      <c r="D122" s="132"/>
      <c r="E122" s="132"/>
      <c r="F122" s="132"/>
      <c r="G122" s="132"/>
      <c r="H122" s="132"/>
      <c r="I122" s="108"/>
      <c r="J122" s="108"/>
      <c r="K122" s="132"/>
      <c r="L122" s="132"/>
      <c r="M122" s="132"/>
      <c r="N122" s="132"/>
      <c r="O122" s="132"/>
      <c r="P122" s="37"/>
    </row>
    <row r="123" spans="1:16">
      <c r="A123" s="132"/>
      <c r="B123" s="132"/>
      <c r="C123" s="132"/>
      <c r="D123" s="132"/>
      <c r="E123" s="132"/>
      <c r="F123" s="132"/>
      <c r="G123" s="132"/>
      <c r="H123" s="132"/>
      <c r="I123" s="108"/>
      <c r="J123" s="108"/>
      <c r="K123" s="132"/>
      <c r="L123" s="132"/>
      <c r="M123" s="132"/>
      <c r="N123" s="132"/>
      <c r="O123" s="132"/>
      <c r="P123" s="37"/>
    </row>
    <row r="124" spans="1:16">
      <c r="A124" s="132"/>
      <c r="B124" s="132"/>
      <c r="C124" s="132"/>
      <c r="D124" s="132"/>
      <c r="E124" s="132"/>
      <c r="F124" s="132"/>
      <c r="G124" s="132"/>
      <c r="H124" s="132"/>
      <c r="I124" s="108"/>
      <c r="J124" s="108"/>
      <c r="K124" s="132"/>
      <c r="L124" s="132"/>
      <c r="M124" s="132"/>
      <c r="N124" s="132"/>
      <c r="O124" s="132"/>
      <c r="P124" s="37"/>
    </row>
    <row r="125" spans="1:16">
      <c r="A125" s="132"/>
      <c r="B125" s="132"/>
      <c r="C125" s="132"/>
      <c r="D125" s="132"/>
      <c r="E125" s="132"/>
      <c r="F125" s="132"/>
      <c r="G125" s="132"/>
      <c r="H125" s="132"/>
      <c r="I125" s="108"/>
      <c r="J125" s="108"/>
      <c r="K125" s="132"/>
      <c r="L125" s="132"/>
      <c r="M125" s="132"/>
      <c r="N125" s="132"/>
      <c r="O125" s="132"/>
      <c r="P125" s="37"/>
    </row>
    <row r="126" spans="1:16">
      <c r="A126" s="132"/>
      <c r="B126" s="132"/>
      <c r="C126" s="132"/>
      <c r="D126" s="132"/>
      <c r="E126" s="132"/>
      <c r="F126" s="132"/>
      <c r="G126" s="132"/>
      <c r="H126" s="132"/>
      <c r="I126" s="108"/>
      <c r="J126" s="108"/>
      <c r="K126" s="132"/>
      <c r="L126" s="132"/>
      <c r="M126" s="132"/>
      <c r="N126" s="132"/>
      <c r="O126" s="132"/>
      <c r="P126" s="37"/>
    </row>
    <row r="127" spans="1:16">
      <c r="A127" s="132"/>
      <c r="B127" s="132"/>
      <c r="C127" s="132"/>
      <c r="D127" s="132"/>
      <c r="E127" s="132"/>
      <c r="F127" s="132"/>
      <c r="G127" s="132"/>
      <c r="H127" s="132"/>
      <c r="I127" s="108"/>
      <c r="J127" s="108"/>
      <c r="K127" s="132"/>
      <c r="L127" s="132"/>
      <c r="M127" s="132"/>
      <c r="N127" s="132"/>
      <c r="O127" s="132"/>
      <c r="P127" s="37"/>
    </row>
    <row r="128" spans="1:16">
      <c r="A128" s="132"/>
      <c r="B128" s="132"/>
      <c r="C128" s="132"/>
      <c r="D128" s="132"/>
      <c r="E128" s="132"/>
      <c r="F128" s="132"/>
      <c r="G128" s="132"/>
      <c r="H128" s="132"/>
      <c r="I128" s="108"/>
      <c r="J128" s="108"/>
      <c r="K128" s="132"/>
      <c r="L128" s="132"/>
      <c r="M128" s="132"/>
      <c r="N128" s="132"/>
      <c r="O128" s="132"/>
      <c r="P128" s="37"/>
    </row>
    <row r="129" spans="1:16">
      <c r="A129" s="132"/>
      <c r="B129" s="132"/>
      <c r="C129" s="132"/>
      <c r="D129" s="132"/>
      <c r="E129" s="132"/>
      <c r="F129" s="132"/>
      <c r="G129" s="132"/>
      <c r="H129" s="132"/>
      <c r="I129" s="108"/>
      <c r="J129" s="108"/>
      <c r="K129" s="132"/>
      <c r="L129" s="132"/>
      <c r="M129" s="132"/>
      <c r="N129" s="132"/>
      <c r="O129" s="132"/>
      <c r="P129" s="37"/>
    </row>
    <row r="130" spans="1:16">
      <c r="A130" s="132"/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37"/>
    </row>
    <row r="131" spans="1:16">
      <c r="A131" s="132"/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37"/>
    </row>
    <row r="132" spans="1:16">
      <c r="A132" s="132"/>
      <c r="B132" s="132"/>
      <c r="C132" s="132"/>
      <c r="D132" s="132"/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37"/>
    </row>
    <row r="133" spans="1:16">
      <c r="A133" s="132"/>
      <c r="B133" s="132"/>
      <c r="C133" s="132"/>
      <c r="D133" s="132"/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37"/>
    </row>
    <row r="134" spans="1:16">
      <c r="A134" s="132"/>
      <c r="B134" s="132"/>
      <c r="C134" s="132"/>
      <c r="D134" s="132"/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37"/>
    </row>
    <row r="135" spans="1:16">
      <c r="A135" s="132"/>
      <c r="B135" s="132"/>
      <c r="C135" s="132"/>
      <c r="D135" s="132"/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37"/>
    </row>
    <row r="136" spans="1:16">
      <c r="A136" s="132"/>
      <c r="B136" s="132"/>
      <c r="C136" s="132"/>
      <c r="D136" s="132"/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37"/>
    </row>
    <row r="137" spans="1:16">
      <c r="A137" s="132"/>
      <c r="B137" s="132"/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37"/>
    </row>
    <row r="138" spans="1:16">
      <c r="A138" s="132"/>
      <c r="B138" s="132"/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37"/>
    </row>
    <row r="139" spans="1:16">
      <c r="A139" s="132"/>
      <c r="B139" s="132"/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37"/>
    </row>
    <row r="140" spans="1:16">
      <c r="A140" s="132"/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37"/>
    </row>
    <row r="141" spans="1:16">
      <c r="A141" s="132"/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37"/>
    </row>
    <row r="142" spans="1:16">
      <c r="A142" s="132"/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37"/>
    </row>
    <row r="143" spans="1:16">
      <c r="A143" s="132"/>
      <c r="B143" s="132"/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37"/>
    </row>
    <row r="144" spans="1:16">
      <c r="A144" s="132"/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37"/>
    </row>
    <row r="145" spans="1:16">
      <c r="A145" s="132"/>
      <c r="B145" s="132"/>
      <c r="C145" s="132"/>
      <c r="D145" s="132"/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37"/>
    </row>
    <row r="146" spans="1:16">
      <c r="A146" s="132"/>
      <c r="B146" s="132"/>
      <c r="C146" s="132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37"/>
    </row>
    <row r="147" spans="1:16">
      <c r="A147" s="132"/>
      <c r="B147" s="132"/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37"/>
    </row>
    <row r="148" spans="1:16">
      <c r="A148" s="132"/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37"/>
    </row>
    <row r="149" spans="1:16">
      <c r="A149" s="132"/>
      <c r="B149" s="132"/>
      <c r="C149" s="132"/>
      <c r="D149" s="132"/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37"/>
    </row>
    <row r="150" spans="1:16">
      <c r="A150" s="132"/>
      <c r="B150" s="132"/>
      <c r="C150" s="132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37"/>
    </row>
    <row r="151" spans="1:16">
      <c r="A151" s="132"/>
      <c r="B151" s="132"/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37"/>
    </row>
    <row r="152" spans="1:16">
      <c r="A152" s="132"/>
      <c r="B152" s="132"/>
      <c r="C152" s="132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37"/>
    </row>
    <row r="153" spans="1:16">
      <c r="A153" s="132"/>
      <c r="B153" s="132"/>
      <c r="C153" s="132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37"/>
    </row>
    <row r="154" spans="1:16">
      <c r="A154" s="132"/>
      <c r="B154" s="132"/>
      <c r="C154" s="132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37"/>
    </row>
    <row r="155" spans="1:16">
      <c r="A155" s="132"/>
      <c r="B155" s="132"/>
      <c r="C155" s="132"/>
      <c r="D155" s="132"/>
      <c r="E155" s="132"/>
      <c r="F155" s="132"/>
      <c r="G155" s="132"/>
      <c r="H155" s="132"/>
      <c r="I155" s="132"/>
      <c r="J155" s="132"/>
      <c r="K155" s="132"/>
      <c r="L155" s="132"/>
      <c r="M155" s="132"/>
      <c r="N155" s="132"/>
      <c r="O155" s="132"/>
      <c r="P155" s="37"/>
    </row>
    <row r="156" spans="1:16">
      <c r="A156" s="132"/>
      <c r="B156" s="132"/>
      <c r="C156" s="132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37"/>
    </row>
    <row r="157" spans="1:16">
      <c r="A157" s="132"/>
      <c r="B157" s="132"/>
      <c r="C157" s="132"/>
      <c r="D157" s="132"/>
      <c r="E157" s="132"/>
      <c r="F157" s="132"/>
      <c r="G157" s="132"/>
      <c r="H157" s="132"/>
      <c r="I157" s="132"/>
      <c r="J157" s="132"/>
      <c r="K157" s="132"/>
      <c r="L157" s="132"/>
      <c r="M157" s="132"/>
      <c r="N157" s="132"/>
      <c r="O157" s="132"/>
      <c r="P157" s="37"/>
    </row>
    <row r="158" spans="1:16">
      <c r="A158" s="132"/>
      <c r="B158" s="132"/>
      <c r="C158" s="132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37"/>
    </row>
    <row r="159" spans="1:16">
      <c r="A159" s="132"/>
      <c r="B159" s="132"/>
      <c r="C159" s="132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37"/>
    </row>
    <row r="160" spans="1:16">
      <c r="A160" s="132"/>
      <c r="B160" s="132"/>
      <c r="C160" s="132"/>
      <c r="D160" s="132"/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37"/>
    </row>
    <row r="161" spans="1:16">
      <c r="A161" s="132"/>
      <c r="B161" s="132"/>
      <c r="C161" s="132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37"/>
    </row>
    <row r="162" spans="1:16">
      <c r="A162" s="132"/>
      <c r="B162" s="132"/>
      <c r="C162" s="132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37"/>
    </row>
    <row r="163" spans="1:16">
      <c r="A163" s="132"/>
      <c r="B163" s="132"/>
      <c r="C163" s="132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37"/>
    </row>
    <row r="164" spans="1:16">
      <c r="A164" s="132"/>
      <c r="B164" s="132"/>
      <c r="C164" s="132"/>
      <c r="D164" s="132"/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37"/>
    </row>
    <row r="165" spans="1:16">
      <c r="A165" s="132"/>
      <c r="B165" s="132"/>
      <c r="C165" s="132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37"/>
    </row>
    <row r="166" spans="1:16">
      <c r="A166" s="132"/>
      <c r="B166" s="132"/>
      <c r="C166" s="132"/>
      <c r="D166" s="132"/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37"/>
    </row>
    <row r="167" spans="1:16">
      <c r="A167" s="132"/>
      <c r="B167" s="132"/>
      <c r="C167" s="132"/>
      <c r="D167" s="132"/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37"/>
    </row>
    <row r="168" spans="1:16">
      <c r="A168" s="132"/>
      <c r="B168" s="132"/>
      <c r="C168" s="132"/>
      <c r="D168" s="132"/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37"/>
    </row>
    <row r="169" spans="1:16">
      <c r="A169" s="132"/>
      <c r="B169" s="132"/>
      <c r="C169" s="132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37"/>
    </row>
    <row r="170" spans="1:16">
      <c r="A170" s="132"/>
      <c r="B170" s="132"/>
      <c r="C170" s="132"/>
      <c r="D170" s="132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37"/>
    </row>
    <row r="171" spans="1:16">
      <c r="A171" s="132"/>
      <c r="B171" s="132"/>
      <c r="C171" s="132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37"/>
    </row>
    <row r="172" spans="1:16">
      <c r="A172" s="132"/>
      <c r="B172" s="132"/>
      <c r="C172" s="132"/>
      <c r="D172" s="132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  <c r="P172" s="37"/>
    </row>
    <row r="173" spans="1:16">
      <c r="A173" s="132"/>
      <c r="B173" s="132"/>
      <c r="C173" s="132"/>
      <c r="D173" s="132"/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37"/>
    </row>
    <row r="174" spans="1:16">
      <c r="A174" s="132"/>
      <c r="B174" s="132"/>
      <c r="C174" s="132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37"/>
    </row>
    <row r="175" spans="1:16">
      <c r="A175" s="132"/>
      <c r="B175" s="132"/>
      <c r="C175" s="132"/>
      <c r="D175" s="132"/>
      <c r="E175" s="132"/>
      <c r="F175" s="132"/>
      <c r="G175" s="132"/>
      <c r="H175" s="132"/>
      <c r="I175" s="132"/>
      <c r="J175" s="132"/>
      <c r="K175" s="132"/>
      <c r="L175" s="132"/>
      <c r="M175" s="132"/>
      <c r="N175" s="132"/>
      <c r="O175" s="132"/>
      <c r="P175" s="37"/>
    </row>
    <row r="176" spans="1:16">
      <c r="A176" s="132"/>
      <c r="B176" s="132"/>
      <c r="C176" s="132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37"/>
    </row>
    <row r="177" spans="1:16">
      <c r="A177" s="132"/>
      <c r="B177" s="132"/>
      <c r="C177" s="132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37"/>
    </row>
    <row r="178" spans="1:16">
      <c r="A178" s="132"/>
      <c r="B178" s="132"/>
      <c r="C178" s="132"/>
      <c r="D178" s="132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  <c r="P178" s="37"/>
    </row>
    <row r="179" spans="1:16">
      <c r="A179" s="132"/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37"/>
    </row>
    <row r="180" spans="1:16">
      <c r="A180" s="132"/>
      <c r="B180" s="132"/>
      <c r="C180" s="132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37"/>
    </row>
    <row r="181" spans="1:16">
      <c r="A181" s="132"/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37"/>
    </row>
    <row r="182" spans="1:16">
      <c r="A182" s="132"/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37"/>
    </row>
    <row r="183" spans="1:16">
      <c r="A183" s="132"/>
      <c r="B183" s="132"/>
      <c r="C183" s="132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37"/>
    </row>
    <row r="184" spans="1:16">
      <c r="A184" s="132"/>
      <c r="B184" s="132"/>
      <c r="C184" s="132"/>
      <c r="D184" s="132"/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  <c r="O184" s="132"/>
      <c r="P184" s="37"/>
    </row>
    <row r="185" spans="1:16">
      <c r="A185" s="132"/>
      <c r="B185" s="132"/>
      <c r="C185" s="132"/>
      <c r="D185" s="132"/>
      <c r="E185" s="132"/>
      <c r="F185" s="132"/>
      <c r="G185" s="132"/>
      <c r="H185" s="132"/>
      <c r="I185" s="132"/>
      <c r="J185" s="132"/>
      <c r="K185" s="132"/>
      <c r="L185" s="132"/>
      <c r="M185" s="132"/>
      <c r="N185" s="132"/>
      <c r="O185" s="132"/>
      <c r="P185" s="37"/>
    </row>
    <row r="186" spans="1:16">
      <c r="A186" s="132"/>
      <c r="B186" s="132"/>
      <c r="C186" s="132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37"/>
    </row>
    <row r="187" spans="1:16">
      <c r="A187" s="132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37"/>
    </row>
    <row r="188" spans="1:16">
      <c r="A188" s="132"/>
      <c r="B188" s="132"/>
      <c r="C188" s="132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  <c r="P188" s="37"/>
    </row>
    <row r="189" spans="1:16">
      <c r="A189" s="132"/>
      <c r="B189" s="132"/>
      <c r="C189" s="132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37"/>
    </row>
    <row r="190" spans="1:16">
      <c r="A190" s="132"/>
      <c r="B190" s="132"/>
      <c r="C190" s="132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132"/>
      <c r="P190" s="37"/>
    </row>
    <row r="191" spans="1:16">
      <c r="A191" s="132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  <c r="O191" s="132"/>
      <c r="P191" s="37"/>
    </row>
    <row r="192" spans="1:16">
      <c r="A192" s="132"/>
      <c r="B192" s="132"/>
      <c r="C192" s="132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132"/>
      <c r="P192" s="37"/>
    </row>
    <row r="193" spans="1:16">
      <c r="A193" s="132"/>
      <c r="B193" s="132"/>
      <c r="C193" s="132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  <c r="O193" s="132"/>
      <c r="P193" s="37"/>
    </row>
    <row r="194" spans="1:16">
      <c r="A194" s="132"/>
      <c r="B194" s="132"/>
      <c r="C194" s="132"/>
      <c r="D194" s="132"/>
      <c r="E194" s="132"/>
      <c r="F194" s="132"/>
      <c r="G194" s="132"/>
      <c r="H194" s="132"/>
      <c r="I194" s="132"/>
      <c r="J194" s="132"/>
      <c r="K194" s="132"/>
      <c r="L194" s="132"/>
      <c r="M194" s="132"/>
      <c r="N194" s="132"/>
      <c r="O194" s="132"/>
      <c r="P194" s="37"/>
    </row>
    <row r="195" spans="1:16">
      <c r="A195" s="132"/>
      <c r="B195" s="132"/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37"/>
    </row>
    <row r="196" spans="1:16">
      <c r="A196" s="132"/>
      <c r="B196" s="132"/>
      <c r="C196" s="132"/>
      <c r="D196" s="132"/>
      <c r="E196" s="132"/>
      <c r="F196" s="132"/>
      <c r="G196" s="132"/>
      <c r="H196" s="132"/>
      <c r="I196" s="132"/>
      <c r="J196" s="132"/>
      <c r="K196" s="132"/>
      <c r="L196" s="132"/>
      <c r="M196" s="132"/>
      <c r="N196" s="132"/>
      <c r="O196" s="132"/>
      <c r="P196" s="37"/>
    </row>
    <row r="197" spans="1:16">
      <c r="A197" s="132"/>
      <c r="B197" s="132"/>
      <c r="C197" s="132"/>
      <c r="D197" s="132"/>
      <c r="E197" s="132"/>
      <c r="F197" s="132"/>
      <c r="G197" s="132"/>
      <c r="H197" s="132"/>
      <c r="I197" s="132"/>
      <c r="J197" s="132"/>
      <c r="K197" s="132"/>
      <c r="L197" s="132"/>
      <c r="M197" s="132"/>
      <c r="N197" s="132"/>
      <c r="O197" s="132"/>
      <c r="P197" s="37"/>
    </row>
    <row r="198" spans="1:16">
      <c r="A198" s="132"/>
      <c r="B198" s="132"/>
      <c r="C198" s="132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  <c r="P198" s="37"/>
    </row>
    <row r="199" spans="1:16">
      <c r="A199" s="132"/>
      <c r="B199" s="132"/>
      <c r="C199" s="132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  <c r="P199" s="37"/>
    </row>
    <row r="200" spans="1:16">
      <c r="A200" s="132"/>
      <c r="B200" s="132"/>
      <c r="C200" s="132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37"/>
    </row>
    <row r="201" spans="1:16">
      <c r="A201" s="132"/>
      <c r="B201" s="132"/>
      <c r="C201" s="132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  <c r="O201" s="132"/>
      <c r="P201" s="37"/>
    </row>
    <row r="202" spans="1:16">
      <c r="A202" s="132"/>
      <c r="B202" s="132"/>
      <c r="C202" s="132"/>
      <c r="D202" s="132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  <c r="O202" s="132"/>
      <c r="P202" s="37"/>
    </row>
    <row r="203" spans="1:16">
      <c r="A203" s="132"/>
      <c r="B203" s="132"/>
      <c r="C203" s="132"/>
      <c r="D203" s="132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P203" s="37"/>
    </row>
    <row r="204" spans="1:16">
      <c r="A204" s="132"/>
      <c r="B204" s="132"/>
      <c r="C204" s="132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132"/>
      <c r="P204" s="37"/>
    </row>
    <row r="205" spans="1:16">
      <c r="A205" s="132"/>
      <c r="B205" s="132"/>
      <c r="C205" s="132"/>
      <c r="D205" s="132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  <c r="O205" s="132"/>
      <c r="P205" s="37"/>
    </row>
    <row r="206" spans="1:16">
      <c r="A206" s="132"/>
      <c r="B206" s="132"/>
      <c r="C206" s="132"/>
      <c r="D206" s="132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  <c r="O206" s="132"/>
      <c r="P206" s="37"/>
    </row>
    <row r="207" spans="1:16">
      <c r="A207" s="132"/>
      <c r="B207" s="132"/>
      <c r="C207" s="132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132"/>
      <c r="P207" s="37"/>
    </row>
    <row r="208" spans="1:16">
      <c r="A208" s="132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37"/>
    </row>
    <row r="209" spans="1:16">
      <c r="A209" s="132"/>
      <c r="B209" s="132"/>
      <c r="C209" s="132"/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P209" s="37"/>
    </row>
    <row r="210" spans="1:16">
      <c r="A210" s="132"/>
      <c r="B210" s="132"/>
      <c r="C210" s="132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37"/>
    </row>
    <row r="211" spans="1:16">
      <c r="A211" s="132"/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37"/>
    </row>
    <row r="212" spans="1:16">
      <c r="A212" s="132"/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37"/>
    </row>
    <row r="213" spans="1:16">
      <c r="A213" s="132"/>
      <c r="B213" s="132"/>
      <c r="C213" s="132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P213" s="37"/>
    </row>
    <row r="214" spans="1:16">
      <c r="A214" s="132"/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37"/>
    </row>
    <row r="215" spans="1:16">
      <c r="A215" s="132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37"/>
    </row>
    <row r="216" spans="1:16">
      <c r="A216" s="132"/>
      <c r="B216" s="132"/>
      <c r="C216" s="132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132"/>
      <c r="P216" s="37"/>
    </row>
    <row r="217" spans="1:16">
      <c r="A217" s="132"/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37"/>
    </row>
    <row r="218" spans="1:16">
      <c r="A218" s="132"/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  <c r="O218" s="132"/>
      <c r="P218" s="37"/>
    </row>
    <row r="219" spans="1:16">
      <c r="A219" s="132"/>
      <c r="B219" s="132"/>
      <c r="C219" s="132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132"/>
      <c r="P219" s="37"/>
    </row>
    <row r="220" spans="1:16">
      <c r="A220" s="107"/>
      <c r="B220" s="107"/>
      <c r="C220" s="107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</row>
    <row r="221" spans="1:16">
      <c r="A221" s="107"/>
      <c r="B221" s="107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</row>
    <row r="222" spans="1:16">
      <c r="A222" s="107"/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</row>
    <row r="223" spans="1:16">
      <c r="A223" s="107"/>
      <c r="B223" s="107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</row>
    <row r="224" spans="1:16">
      <c r="A224" s="107"/>
      <c r="B224" s="107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</row>
    <row r="225" spans="1:15">
      <c r="A225" s="107"/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</row>
    <row r="226" spans="1:15">
      <c r="A226" s="107"/>
      <c r="B226" s="107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</row>
    <row r="227" spans="1:15">
      <c r="A227" s="107"/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</row>
    <row r="228" spans="1:15">
      <c r="A228" s="107"/>
      <c r="B228" s="107"/>
      <c r="C228" s="107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</row>
    <row r="229" spans="1:15">
      <c r="A229" s="107"/>
      <c r="B229" s="107"/>
      <c r="C229" s="107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</row>
    <row r="230" spans="1:15">
      <c r="A230" s="107"/>
      <c r="B230" s="107"/>
      <c r="C230" s="107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</row>
    <row r="231" spans="1:15">
      <c r="A231" s="107"/>
      <c r="B231" s="107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</row>
    <row r="232" spans="1:15">
      <c r="A232" s="107"/>
      <c r="B232" s="107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</row>
  </sheetData>
  <mergeCells count="55">
    <mergeCell ref="F31:F33"/>
    <mergeCell ref="G31:G33"/>
    <mergeCell ref="H31:H33"/>
    <mergeCell ref="A39:O39"/>
    <mergeCell ref="L1:O1"/>
    <mergeCell ref="A31:A33"/>
    <mergeCell ref="B31:B33"/>
    <mergeCell ref="C31:C33"/>
    <mergeCell ref="D31:D33"/>
    <mergeCell ref="E31:E33"/>
    <mergeCell ref="F26:F27"/>
    <mergeCell ref="G26:G27"/>
    <mergeCell ref="H26:H27"/>
    <mergeCell ref="A28:A29"/>
    <mergeCell ref="B28:B29"/>
    <mergeCell ref="C28:C29"/>
    <mergeCell ref="D28:D29"/>
    <mergeCell ref="E28:E29"/>
    <mergeCell ref="F28:F29"/>
    <mergeCell ref="G28:G29"/>
    <mergeCell ref="H28:H29"/>
    <mergeCell ref="A26:A27"/>
    <mergeCell ref="B26:B27"/>
    <mergeCell ref="C26:C27"/>
    <mergeCell ref="D26:D27"/>
    <mergeCell ref="E26:E27"/>
    <mergeCell ref="F14:F15"/>
    <mergeCell ref="G14:G15"/>
    <mergeCell ref="H14:H15"/>
    <mergeCell ref="A17:A20"/>
    <mergeCell ref="B17:B20"/>
    <mergeCell ref="C17:C20"/>
    <mergeCell ref="D17:D20"/>
    <mergeCell ref="E17:E20"/>
    <mergeCell ref="F17:F20"/>
    <mergeCell ref="G17:G20"/>
    <mergeCell ref="H17:H20"/>
    <mergeCell ref="A14:A15"/>
    <mergeCell ref="B14:B15"/>
    <mergeCell ref="C14:C15"/>
    <mergeCell ref="D14:D15"/>
    <mergeCell ref="E14:E15"/>
    <mergeCell ref="A2:O2"/>
    <mergeCell ref="A3:O3"/>
    <mergeCell ref="A4:A5"/>
    <mergeCell ref="B4:B5"/>
    <mergeCell ref="C4:C5"/>
    <mergeCell ref="D4:D5"/>
    <mergeCell ref="E4:E5"/>
    <mergeCell ref="F4:H4"/>
    <mergeCell ref="I4:I5"/>
    <mergeCell ref="J4:J5"/>
    <mergeCell ref="K4:L4"/>
    <mergeCell ref="M4:N4"/>
    <mergeCell ref="O4:O5"/>
  </mergeCells>
  <pageMargins left="0.59027777777777801" right="0.39374999999999999" top="0.65902777777777799" bottom="0.65902777777777799" header="0.39374999999999999" footer="0.39374999999999999"/>
  <pageSetup paperSize="9" orientation="landscape" horizontalDpi="300" verticalDpi="300" r:id="rId1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5580</TotalTime>
  <Application>LibreOffice/24.2.5.2$Windows_X86_64 LibreOffice_project/bffef4ea93e59bebbeaf7f431bb02b1a39ee8a59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дорог входящих в ОНП</vt:lpstr>
      <vt:lpstr>Не берем- Техническое состояние</vt:lpstr>
      <vt:lpstr>Дорожный фонд на 2026- 2028 год</vt:lpstr>
      <vt:lpstr>Техническое состояние дорог</vt:lpstr>
      <vt:lpstr>Акты ввода в эксплуатацию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Admin</cp:lastModifiedBy>
  <cp:revision>257</cp:revision>
  <cp:lastPrinted>2025-11-18T05:10:31Z</cp:lastPrinted>
  <dcterms:created xsi:type="dcterms:W3CDTF">2006-09-16T00:00:00Z</dcterms:created>
  <dcterms:modified xsi:type="dcterms:W3CDTF">2025-11-18T05:17:59Z</dcterms:modified>
  <dc:language>ru-RU</dc:language>
</cp:coreProperties>
</file>